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31" windowWidth="15480" windowHeight="8895" activeTab="1"/>
  </bookViews>
  <sheets>
    <sheet name="Introductory sub-table (I)(a)" sheetId="1" r:id="rId1"/>
    <sheet name="Sheet1" sheetId="2" r:id="rId2"/>
    <sheet name="Sheet2" sheetId="3" r:id="rId3"/>
    <sheet name="Sheet3" sheetId="4" r:id="rId4"/>
  </sheets>
  <definedNames>
    <definedName name="_xlnm.Print_Area" localSheetId="1">'Sheet1'!$B$40:$J$97</definedName>
    <definedName name="_xlnm.Print_Area" localSheetId="2">'Sheet2'!$B$2:$O$60</definedName>
    <definedName name="_xlnm.Print_Area" localSheetId="3">'Sheet3'!$B$2:$K$47</definedName>
  </definedNames>
  <calcPr fullCalcOnLoad="1"/>
</workbook>
</file>

<file path=xl/sharedStrings.xml><?xml version="1.0" encoding="utf-8"?>
<sst xmlns="http://schemas.openxmlformats.org/spreadsheetml/2006/main" count="426" uniqueCount="333">
  <si>
    <t>GRAND TOTAL</t>
  </si>
  <si>
    <t>Suchitra Investments &amp; Leasing Ltd.</t>
  </si>
  <si>
    <t>Globalscale Investments Limited</t>
  </si>
  <si>
    <t>( I ) (a) STATEMENT SHOWING SHAREHOLDING PATTERN</t>
  </si>
  <si>
    <t>Code</t>
  </si>
  <si>
    <t xml:space="preserve">Category of </t>
  </si>
  <si>
    <t>shareholder</t>
  </si>
  <si>
    <t>Number of</t>
  </si>
  <si>
    <t>shareholders</t>
  </si>
  <si>
    <t xml:space="preserve">Total </t>
  </si>
  <si>
    <t xml:space="preserve">number </t>
  </si>
  <si>
    <t xml:space="preserve">of </t>
  </si>
  <si>
    <t>shares</t>
  </si>
  <si>
    <t xml:space="preserve">Number of </t>
  </si>
  <si>
    <t xml:space="preserve">shares held in </t>
  </si>
  <si>
    <t>form</t>
  </si>
  <si>
    <t>As a</t>
  </si>
  <si>
    <t>percentage</t>
  </si>
  <si>
    <t>of (A+B)1</t>
  </si>
  <si>
    <t>of (A+B+C)</t>
  </si>
  <si>
    <t>(A)</t>
  </si>
  <si>
    <t>Shareholding of</t>
  </si>
  <si>
    <t xml:space="preserve">Promoter and </t>
  </si>
  <si>
    <t>Promoter Group 2</t>
  </si>
  <si>
    <t>[1]</t>
  </si>
  <si>
    <t>Indian</t>
  </si>
  <si>
    <t>(a)</t>
  </si>
  <si>
    <t xml:space="preserve">Individuals/ </t>
  </si>
  <si>
    <t>Hindu Undivided</t>
  </si>
  <si>
    <t>Family</t>
  </si>
  <si>
    <t>(b)</t>
  </si>
  <si>
    <t>(c )</t>
  </si>
  <si>
    <t>Cate-</t>
  </si>
  <si>
    <t>gory</t>
  </si>
  <si>
    <t>State</t>
  </si>
  <si>
    <t>Government (s)</t>
  </si>
  <si>
    <t>Bodies Corporate</t>
  </si>
  <si>
    <t>(d)</t>
  </si>
  <si>
    <t>Institutions/ Banks</t>
  </si>
  <si>
    <t>(e)</t>
  </si>
  <si>
    <t>Any Other</t>
  </si>
  <si>
    <t>(specify)</t>
  </si>
  <si>
    <t>Sub-Total (A) (1)</t>
  </si>
  <si>
    <t>[2]</t>
  </si>
  <si>
    <t>Foreign</t>
  </si>
  <si>
    <t>Individuals (Non-</t>
  </si>
  <si>
    <t>Resident Individuals/</t>
  </si>
  <si>
    <t>Institutions</t>
  </si>
  <si>
    <t>Sub-Total (A) (2)</t>
  </si>
  <si>
    <t>Total</t>
  </si>
  <si>
    <t>Promoter Group</t>
  </si>
  <si>
    <t>(A)= (A)(1) +(A)(2)</t>
  </si>
  <si>
    <t>(B)</t>
  </si>
  <si>
    <t>Public</t>
  </si>
  <si>
    <t>Shareholding 3</t>
  </si>
  <si>
    <t xml:space="preserve">Mutual Funds/ </t>
  </si>
  <si>
    <t>UTI</t>
  </si>
  <si>
    <t>Financial</t>
  </si>
  <si>
    <t xml:space="preserve">Central </t>
  </si>
  <si>
    <t xml:space="preserve">Government/ </t>
  </si>
  <si>
    <t xml:space="preserve">Venture Capital </t>
  </si>
  <si>
    <t>Funds</t>
  </si>
  <si>
    <t xml:space="preserve">Insurance </t>
  </si>
  <si>
    <t>Companies</t>
  </si>
  <si>
    <t>(f)</t>
  </si>
  <si>
    <t>Foreign Institutional</t>
  </si>
  <si>
    <t>Investors</t>
  </si>
  <si>
    <t>(g)</t>
  </si>
  <si>
    <t>Foreign Venture</t>
  </si>
  <si>
    <t>Capital Investors</t>
  </si>
  <si>
    <t>(h)</t>
  </si>
  <si>
    <t>Sub-Total (B)(1)</t>
  </si>
  <si>
    <t>Non-Institutions</t>
  </si>
  <si>
    <t>Individuals-</t>
  </si>
  <si>
    <t>ii. Individuals</t>
  </si>
  <si>
    <t xml:space="preserve">    shareholders</t>
  </si>
  <si>
    <t xml:space="preserve">    holding</t>
  </si>
  <si>
    <t xml:space="preserve">    nominal share</t>
  </si>
  <si>
    <t xml:space="preserve">    capital in excess</t>
  </si>
  <si>
    <t xml:space="preserve">    of Rs. 1 lakh.</t>
  </si>
  <si>
    <t>Sub-Total (B)(2)</t>
  </si>
  <si>
    <t xml:space="preserve">Total Public </t>
  </si>
  <si>
    <t>Shareholding</t>
  </si>
  <si>
    <t>(B)=(B)(1)+(B)(2)</t>
  </si>
  <si>
    <t>TOTAL (A) +(B)</t>
  </si>
  <si>
    <t>(C)</t>
  </si>
  <si>
    <t xml:space="preserve">Shares held by </t>
  </si>
  <si>
    <t xml:space="preserve">Custodians and </t>
  </si>
  <si>
    <t>against which</t>
  </si>
  <si>
    <t>Depository</t>
  </si>
  <si>
    <t>Receipts have been</t>
  </si>
  <si>
    <t xml:space="preserve">issued </t>
  </si>
  <si>
    <t>(A)+(B)+(C)</t>
  </si>
  <si>
    <t>i.  Individual</t>
  </si>
  <si>
    <t xml:space="preserve">    capital up to</t>
  </si>
  <si>
    <t xml:space="preserve">    Rs. 1 lakh.</t>
  </si>
  <si>
    <t xml:space="preserve">                           Total shareholding as </t>
  </si>
  <si>
    <t xml:space="preserve">                          a percentage of total </t>
  </si>
  <si>
    <t xml:space="preserve">                          number of shares</t>
  </si>
  <si>
    <t>Sr.</t>
  </si>
  <si>
    <t>No.</t>
  </si>
  <si>
    <t>Name of the shareholder</t>
  </si>
  <si>
    <t>TOTAL</t>
  </si>
  <si>
    <t>Number  of</t>
  </si>
  <si>
    <t>locked-in</t>
  </si>
  <si>
    <t>outstanding DR</t>
  </si>
  <si>
    <t>SDRs, etc.)</t>
  </si>
  <si>
    <t>(ADRs, GDRs,</t>
  </si>
  <si>
    <t xml:space="preserve">outstanding </t>
  </si>
  <si>
    <t>DRs</t>
  </si>
  <si>
    <t>underlying</t>
  </si>
  <si>
    <t>outstanding</t>
  </si>
  <si>
    <t xml:space="preserve"> DRs as a percentage of total</t>
  </si>
  <si>
    <t>Shares underlying outstanding</t>
  </si>
  <si>
    <t>number of shares {I.e. Grand</t>
  </si>
  <si>
    <t xml:space="preserve">Total (A) +(B)+(C) indicated in </t>
  </si>
  <si>
    <t>Statement at para (I) (a) above}</t>
  </si>
  <si>
    <t>R B Shreeram &amp; Co. Pvt. Ltd.</t>
  </si>
  <si>
    <t>Saraf Bandhu Pvt. Ltd.</t>
  </si>
  <si>
    <t>Sanjiv Narayandas Saraf</t>
  </si>
  <si>
    <t>(c-i)</t>
  </si>
  <si>
    <t>NRI</t>
  </si>
  <si>
    <t>Vidarbha Iron &amp; Steel Co. Ltd</t>
  </si>
  <si>
    <t>* Indian promoter shown in Foreign category due to change in status from Resident to Non-Resident Indian</t>
  </si>
  <si>
    <t xml:space="preserve">2.(a) Foreign Individuals </t>
  </si>
  <si>
    <t>2.(b) Foreign Bodies Corporate</t>
  </si>
  <si>
    <t>TOTAL SHAREHOLDING PROMOTERS &amp;</t>
  </si>
  <si>
    <t>TOTAL - 1(a)</t>
  </si>
  <si>
    <t>TOTAL - 2(a)</t>
  </si>
  <si>
    <t>TOTAL - 2(b)</t>
  </si>
  <si>
    <t xml:space="preserve">1.(c) Bodies Corporate </t>
  </si>
  <si>
    <t>1.(a) Indian Individuls/Hindu Undivided Family</t>
  </si>
  <si>
    <t>TOTAL - 1(c)</t>
  </si>
  <si>
    <t>PROMOTER GROUP 1(a)+1(c)+2(a)+2(b)</t>
  </si>
  <si>
    <t>(h-i)</t>
  </si>
  <si>
    <t>FACOR ALLOYS LIMITED</t>
  </si>
  <si>
    <t>Ferro Alloys Corporation Ltd.</t>
  </si>
  <si>
    <t>Foreign Mutual Funds</t>
  </si>
  <si>
    <t>Foreign Company</t>
  </si>
  <si>
    <t xml:space="preserve">dematerialized </t>
  </si>
  <si>
    <t>Type of</t>
  </si>
  <si>
    <t>GDP Infrastructure Pvt. Ltd.</t>
  </si>
  <si>
    <t>Urmiladevi Narayandas Saraf</t>
  </si>
  <si>
    <t>Promiladevi Ramkisan Saraf</t>
  </si>
  <si>
    <t>Anurag Murlidhar Saraf</t>
  </si>
  <si>
    <t>Manjudevi Murlidhar Saraf</t>
  </si>
  <si>
    <t>Mohinidevi Umashankar Saraf</t>
  </si>
  <si>
    <t>Sushmadevi Vinodkumar Saraf</t>
  </si>
  <si>
    <t>Bimladevi Vithaldas Saraf</t>
  </si>
  <si>
    <t>Vanitadevi Vineetkumar Saraf</t>
  </si>
  <si>
    <t>Rohitkumar Narayandasji Saraf</t>
  </si>
  <si>
    <t>Vinodkumar Saraf</t>
  </si>
  <si>
    <t>Murlidhar Durgaprasadji Saraf</t>
  </si>
  <si>
    <t>Vineetkumar Vithaldas Saraf</t>
  </si>
  <si>
    <t>Sunandadevi Yogeshkumar Saraf</t>
  </si>
  <si>
    <t>Ramadevi Manojkumar Saraf</t>
  </si>
  <si>
    <t>Shailjadevi Ashishkumar Saraf</t>
  </si>
  <si>
    <t>Manojkumar Umashankar Saraf</t>
  </si>
  <si>
    <t>Madhavhari Yogeshkumar Saraf</t>
  </si>
  <si>
    <t>Ashishkumar Ramkisan Saraf</t>
  </si>
  <si>
    <t>Sonal Ashimkumar Saraf</t>
  </si>
  <si>
    <t>Gautam Vinodkumar Saraf</t>
  </si>
  <si>
    <t>Raghuhari Yogeshkumar Saraf</t>
  </si>
  <si>
    <t>Saritadevi Sanjivkumar Saraf</t>
  </si>
  <si>
    <t>Gauri Sanjeev Saraf</t>
  </si>
  <si>
    <t>Payal Murlidhar Saraf</t>
  </si>
  <si>
    <t>Vibhav Vineetkumar Saraf</t>
  </si>
  <si>
    <t>Ashim Saraf</t>
  </si>
  <si>
    <t>Preetidevi Rohitkumar Saraf</t>
  </si>
  <si>
    <t>Yogeshkumar Umashankar Saraf</t>
  </si>
  <si>
    <t>Aisha Ashishkumar Saraf</t>
  </si>
  <si>
    <t>Madhuri Manojkumar Saraf</t>
  </si>
  <si>
    <t>Ramkissan Durgaprasad Saraf</t>
  </si>
  <si>
    <t>Sidharath Vineet Kumar Saraf</t>
  </si>
  <si>
    <t>Gaurav Vinodkumar Saraf</t>
  </si>
  <si>
    <t>Sakhi Sanjeevkumar Saraf</t>
  </si>
  <si>
    <t>Raghavendra Manojkumar Saraf</t>
  </si>
  <si>
    <t>Vinodkumar Vithaldas Saraf</t>
  </si>
  <si>
    <t>Ramkisan Saraf</t>
  </si>
  <si>
    <t>Narayandas Durgaprasadji Saraf</t>
  </si>
  <si>
    <t>Narayandas Durgaprasad Saraf</t>
  </si>
  <si>
    <t xml:space="preserve">Shares pledged or otherwise encumbered </t>
  </si>
  <si>
    <t>Number</t>
  </si>
  <si>
    <t xml:space="preserve">of Shares </t>
  </si>
  <si>
    <t xml:space="preserve">As a 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</si>
  <si>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</si>
  <si>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</si>
  <si>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</si>
  <si>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</si>
  <si>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</si>
  <si>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</si>
  <si>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</si>
  <si>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</si>
  <si>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</t>
  </si>
  <si>
    <t>(IV)*100</t>
  </si>
  <si>
    <t>Name of the Company :              FACOR ALLOYS LIMITED</t>
  </si>
  <si>
    <t>Central Government</t>
  </si>
  <si>
    <t>State Government (s)</t>
  </si>
  <si>
    <t>Any Other- (specify)</t>
  </si>
  <si>
    <t>N.A.</t>
  </si>
  <si>
    <t>Sr.No.</t>
  </si>
  <si>
    <t>As a % of</t>
  </si>
  <si>
    <t>grand total</t>
  </si>
  <si>
    <t>(A)+(B) +(C)</t>
  </si>
  <si>
    <t>IN30133019114713</t>
  </si>
  <si>
    <t>IN30133019114578</t>
  </si>
  <si>
    <t>IN30133019114762</t>
  </si>
  <si>
    <t>IN30133019114658</t>
  </si>
  <si>
    <t>IN30133019114318</t>
  </si>
  <si>
    <t>IN30133019114560</t>
  </si>
  <si>
    <t>IN30133019113858</t>
  </si>
  <si>
    <t>IN30133019114816</t>
  </si>
  <si>
    <t>IN30133019296926</t>
  </si>
  <si>
    <t>IN30112716498236</t>
  </si>
  <si>
    <t>IN30133019114586</t>
  </si>
  <si>
    <t>IN30133019112706</t>
  </si>
  <si>
    <t>IN30133019114172</t>
  </si>
  <si>
    <t>IN30133019113219</t>
  </si>
  <si>
    <t>IN30133019114252</t>
  </si>
  <si>
    <t>IN30133019113905</t>
  </si>
  <si>
    <t>IN30133019114609</t>
  </si>
  <si>
    <t>IN30133019114674</t>
  </si>
  <si>
    <t>IN30133019112731</t>
  </si>
  <si>
    <t>IN30133019112677</t>
  </si>
  <si>
    <t>IN30133019113201</t>
  </si>
  <si>
    <t>IN30133019114279</t>
  </si>
  <si>
    <t>IN30133019112642</t>
  </si>
  <si>
    <t>IN30133019114691</t>
  </si>
  <si>
    <t>IN30133019114797</t>
  </si>
  <si>
    <t>IN30133019114824</t>
  </si>
  <si>
    <t>IN30102220160672</t>
  </si>
  <si>
    <t>IN30133019114640</t>
  </si>
  <si>
    <t>IN30133019305060</t>
  </si>
  <si>
    <t>IN30133019113971</t>
  </si>
  <si>
    <t>IN30133019113250</t>
  </si>
  <si>
    <t>IN30133019114092</t>
  </si>
  <si>
    <t>IN30133019114529</t>
  </si>
  <si>
    <t>IN30133019114808</t>
  </si>
  <si>
    <t>IN30133019113170</t>
  </si>
  <si>
    <t>IN30133019726309</t>
  </si>
  <si>
    <t>IN30133019114738</t>
  </si>
  <si>
    <t>IN30133019114043</t>
  </si>
  <si>
    <t>IN30133019113809</t>
  </si>
  <si>
    <t>IN30133019112350</t>
  </si>
  <si>
    <t>IN30133019114553</t>
  </si>
  <si>
    <t>IN30133019114705</t>
  </si>
  <si>
    <t>IN30133019114746</t>
  </si>
  <si>
    <t>IN30088814948887</t>
  </si>
  <si>
    <t>IN30133019114875</t>
  </si>
  <si>
    <t>IN30074910128715</t>
  </si>
  <si>
    <t>IN30133020535821</t>
  </si>
  <si>
    <t>IN30133019402140</t>
  </si>
  <si>
    <t>Client ID/Folio No.</t>
  </si>
  <si>
    <t>Total  paid-up  capital of  the  company, assuming  full 
conversion  of warrants  and 
convertible securities (Grand Total (A+B+C)+ D+E+F )</t>
  </si>
  <si>
    <t>Total - F</t>
  </si>
  <si>
    <t xml:space="preserve">Held by public </t>
  </si>
  <si>
    <t xml:space="preserve">Held by promoter/promoter group </t>
  </si>
  <si>
    <t>As  a %  of  total no. of  shares  of  the company, assuming full  conversion of warrants</t>
  </si>
  <si>
    <t>As  a  %  of  total  no. 
of warrants</t>
  </si>
  <si>
    <t xml:space="preserve">No. of warrants </t>
  </si>
  <si>
    <t xml:space="preserve">Warrants:- </t>
  </si>
  <si>
    <t>Total - E</t>
  </si>
  <si>
    <t xml:space="preserve">Held  by promoter/promoter group </t>
  </si>
  <si>
    <t>As  a %  of  total  no. of  shares  of  the company, assuming full conversion  of the  convertible securities</t>
  </si>
  <si>
    <t>As a % of  total no. of  outstanding convertible securities</t>
  </si>
  <si>
    <t>No. of outstanding securities</t>
  </si>
  <si>
    <t>Outstanding convertible securities:-</t>
  </si>
  <si>
    <t>Total - D</t>
  </si>
  <si>
    <t>Held by public</t>
  </si>
  <si>
    <t>Held  by promoter/promoter group</t>
  </si>
  <si>
    <t xml:space="preserve">As  a % of  total  no. of  shares  of  the company </t>
  </si>
  <si>
    <t xml:space="preserve">As a %  of total  no. of  partly  paid-up shares </t>
  </si>
  <si>
    <t>No. of partly paid-up shares</t>
  </si>
  <si>
    <t xml:space="preserve">Partly paid-up shares:- </t>
  </si>
  <si>
    <t xml:space="preserve"> Introductory sub-table (I)(a)</t>
  </si>
  <si>
    <t>Scrip Code, Name of the scrip, class of security:    532656, Equity Shares</t>
  </si>
  <si>
    <t>(1)</t>
  </si>
  <si>
    <t>(2)</t>
  </si>
  <si>
    <t>IN30133020920208</t>
  </si>
  <si>
    <t>IN30105510743360</t>
  </si>
  <si>
    <t>IN30125029059985</t>
  </si>
  <si>
    <t>Manoj Kumar Saraf</t>
  </si>
  <si>
    <t>Fin.Institutions/ Banks</t>
  </si>
  <si>
    <t>Details of shares held</t>
  </si>
  <si>
    <t>of shares</t>
  </si>
  <si>
    <t>held</t>
  </si>
  <si>
    <t>* The term "encumbrance" has the same meaning as assigned to it in regulation 28 (3) of the SAST Regulations, 2011.</t>
  </si>
  <si>
    <t>Encumbered shares (*)</t>
  </si>
  <si>
    <t>Details of warrants</t>
  </si>
  <si>
    <t xml:space="preserve">of warrants </t>
  </si>
  <si>
    <t>total</t>
  </si>
  <si>
    <t>Details of convertible securities</t>
  </si>
  <si>
    <t>of conver</t>
  </si>
  <si>
    <t>tible securities held</t>
  </si>
  <si>
    <t>(X)</t>
  </si>
  <si>
    <t>(VI)=(V)/(III)* 100</t>
  </si>
  <si>
    <t xml:space="preserve"> (VI)</t>
  </si>
  <si>
    <t>(A)+(B)+© of sub-clause (1) (a)</t>
  </si>
  <si>
    <t xml:space="preserve"> (VII)</t>
  </si>
  <si>
    <t>(IX)</t>
  </si>
  <si>
    <t xml:space="preserve">number of convertible securities  of the same class </t>
  </si>
  <si>
    <t>(XI)</t>
  </si>
  <si>
    <t>Total shares (including underlying shares assuming full conversion of warrants and convertible securities) as a % of diluted share capital</t>
  </si>
  <si>
    <t>(XII)</t>
  </si>
  <si>
    <t xml:space="preserve">(I) ©(i)                   STATEMENT SHOWING HOLDING OF SECURITIES (INCLUDING SHARES, WARRANTS, CONVERTIBLE SECURITIES) OF PERSONS BELONGING TO </t>
  </si>
  <si>
    <t>Number of shares held</t>
  </si>
  <si>
    <t>Shares as a % of total number of shares (i.e. Grand Total (A)+(B)+© indicated in Statement  at para (I)(a) above)</t>
  </si>
  <si>
    <t>Number of warrants held</t>
  </si>
  <si>
    <t>As a % of total number of warrants of the same class</t>
  </si>
  <si>
    <t>Number of convertible securities held</t>
  </si>
  <si>
    <t xml:space="preserve">% w.r.t. total number of convertible securities  of the same class </t>
  </si>
  <si>
    <t xml:space="preserve">(I) ©(ii)                   STATEMENT SHOWING HOLDING OF SECURITIES (INCLUDING SHARES, WARRANTS, CONVERTIBLE SECURITIES) OF PERSONS (TOGETHER WITH PAC) BELONGING TO </t>
  </si>
  <si>
    <t xml:space="preserve">Name(s) of the shareholder(s) and the Person Acting in Concert (PAC) with them </t>
  </si>
  <si>
    <t xml:space="preserve">Number of shares </t>
  </si>
  <si>
    <t xml:space="preserve">Number of warrants </t>
  </si>
  <si>
    <r>
      <t xml:space="preserve">(I) (d) </t>
    </r>
    <r>
      <rPr>
        <b/>
        <u val="single"/>
        <sz val="10"/>
        <rFont val="Arial"/>
        <family val="2"/>
      </rPr>
      <t xml:space="preserve">Statement showing details of locked-in shares </t>
    </r>
  </si>
  <si>
    <r>
      <t xml:space="preserve">(II) (a) </t>
    </r>
    <r>
      <rPr>
        <b/>
        <u val="single"/>
        <sz val="10"/>
        <rFont val="Arial"/>
        <family val="2"/>
      </rPr>
      <t>Statement showing details of Depository Receipts (DRs)</t>
    </r>
  </si>
  <si>
    <t>(I) (b)                                                STATEMENT SHOWING HOLDING OF SECURITIES (INCLUDING SHARES, WARRANTS, CONVERTIBLE SECURITIES) OF PERSONS BELONGING TO  THE CATEGORY "PROMOTER AND PROMOTER GROUP"</t>
  </si>
  <si>
    <t>IN30133021126204</t>
  </si>
  <si>
    <t>Foreign Individuals)*</t>
  </si>
  <si>
    <t>NA</t>
  </si>
  <si>
    <t xml:space="preserve">   NA</t>
  </si>
  <si>
    <t xml:space="preserve"> NA</t>
  </si>
  <si>
    <t xml:space="preserve">number of warrants of the same class </t>
  </si>
  <si>
    <t>Contd..2/p..</t>
  </si>
  <si>
    <t>: Page - 2 :</t>
  </si>
  <si>
    <t>AROMA PLANTATION PVT LTD.</t>
  </si>
  <si>
    <t>Promoter / Promoter Group / Public</t>
  </si>
  <si>
    <t xml:space="preserve">Locked-in shares as a (%)  percentage of total number of shares {i.e., Grand Total (A)+(B)+(C) indicated in Statement at para (I)(a) above} </t>
  </si>
  <si>
    <t>Quarter ended:   30th June, 2013</t>
  </si>
  <si>
    <t xml:space="preserve">                       AS ON 30TH JUNE, 2013</t>
  </si>
  <si>
    <t xml:space="preserve">                      THE CATEGORY "PUBLIC" AND HOLDING MORE THAN 1% OF THE TOTAL NUMBER OF SHARES  AS ON 30TH JUNE, 2013</t>
  </si>
  <si>
    <t xml:space="preserve">                      THE CATEGORY "PUBLIC" AND HOLDING MORE THAN 5% OF THE TOTAL NUMBER OF SHARES  OF THE COMPANY AS ON 30TH JUNE, 2013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</si>
</sst>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0.0000"/>
    <numFmt numFmtId="179" formatCode="0.000"/>
    <numFmt numFmtId="180" formatCode="0.000000"/>
    <numFmt numFmtId="181" formatCode="0.00000"/>
    <numFmt numFmtId="182" formatCode="0.0000000"/>
    <numFmt numFmtId="183" formatCode="0.0"/>
    <numFmt numFmtId="184" formatCode="0.00000000"/>
    <numFmt numFmtId="185" formatCode="0.000000000"/>
    <numFmt numFmtId="186" formatCode="0.0000000000"/>
    <numFmt numFmtId="187" formatCode="0.00000000000"/>
    <numFmt numFmtId="188" formatCode="0.000E+00"/>
    <numFmt numFmtId="189" formatCode="0.0000E+00"/>
    <numFmt numFmtId="190" formatCode="0.00000E+00"/>
    <numFmt numFmtId="191" formatCode="0.000000E+00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22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3" fillId="0" borderId="25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8" fillId="0" borderId="26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2" fontId="8" fillId="0" borderId="28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2" fontId="8" fillId="0" borderId="29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0" fontId="8" fillId="0" borderId="30" xfId="0" applyFont="1" applyBorder="1" applyAlignment="1">
      <alignment/>
    </xf>
    <xf numFmtId="2" fontId="7" fillId="0" borderId="29" xfId="0" applyNumberFormat="1" applyFont="1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7" fillId="0" borderId="32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left"/>
    </xf>
    <xf numFmtId="0" fontId="0" fillId="0" borderId="12" xfId="0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34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2" fontId="0" fillId="0" borderId="33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2" fontId="0" fillId="0" borderId="34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7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7" xfId="0" applyBorder="1" applyAlignment="1">
      <alignment/>
    </xf>
    <xf numFmtId="0" fontId="10" fillId="33" borderId="37" xfId="0" applyFont="1" applyFill="1" applyBorder="1" applyAlignment="1">
      <alignment horizontal="right" wrapText="1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2" fillId="0" borderId="32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0" xfId="0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2" fontId="0" fillId="0" borderId="40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34" xfId="0" applyNumberFormat="1" applyBorder="1" applyAlignment="1">
      <alignment/>
    </xf>
    <xf numFmtId="43" fontId="0" fillId="0" borderId="28" xfId="42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 wrapText="1"/>
    </xf>
    <xf numFmtId="2" fontId="0" fillId="0" borderId="13" xfId="0" applyNumberFormat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 horizontal="right"/>
    </xf>
    <xf numFmtId="2" fontId="0" fillId="0" borderId="28" xfId="0" applyNumberFormat="1" applyFont="1" applyBorder="1" applyAlignment="1">
      <alignment horizontal="right"/>
    </xf>
    <xf numFmtId="2" fontId="0" fillId="0" borderId="28" xfId="0" applyNumberForma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43" fontId="0" fillId="0" borderId="37" xfId="42" applyFont="1" applyBorder="1" applyAlignment="1">
      <alignment/>
    </xf>
    <xf numFmtId="43" fontId="8" fillId="0" borderId="28" xfId="42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2" fontId="3" fillId="0" borderId="36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7" xfId="0" applyFont="1" applyBorder="1" applyAlignment="1">
      <alignment/>
    </xf>
    <xf numFmtId="2" fontId="3" fillId="0" borderId="21" xfId="0" applyNumberFormat="1" applyFont="1" applyBorder="1" applyAlignment="1">
      <alignment/>
    </xf>
    <xf numFmtId="0" fontId="7" fillId="0" borderId="4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3" xfId="55" applyBorder="1">
      <alignment/>
      <protection/>
    </xf>
    <xf numFmtId="0" fontId="0" fillId="0" borderId="28" xfId="55" applyBorder="1">
      <alignment/>
      <protection/>
    </xf>
    <xf numFmtId="0" fontId="0" fillId="0" borderId="28" xfId="55" applyBorder="1" applyAlignment="1">
      <alignment horizontal="left"/>
      <protection/>
    </xf>
    <xf numFmtId="0" fontId="0" fillId="0" borderId="0" xfId="55" applyFont="1" applyBorder="1" applyAlignment="1">
      <alignment horizontal="left"/>
      <protection/>
    </xf>
    <xf numFmtId="0" fontId="0" fillId="0" borderId="14" xfId="55" applyFont="1" applyBorder="1" applyAlignment="1">
      <alignment horizontal="left"/>
      <protection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3" xfId="0" applyFont="1" applyBorder="1" applyAlignment="1">
      <alignment wrapText="1"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23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8" fillId="0" borderId="18" xfId="0" applyFont="1" applyBorder="1" applyAlignment="1" quotePrefix="1">
      <alignment horizontal="right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8" fontId="2" fillId="0" borderId="0" xfId="0" applyNumberFormat="1" applyFont="1" applyAlignment="1">
      <alignment/>
    </xf>
    <xf numFmtId="0" fontId="8" fillId="0" borderId="21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27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33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1" fillId="0" borderId="0" xfId="0" applyFont="1" applyBorder="1" applyAlignment="1">
      <alignment/>
    </xf>
    <xf numFmtId="2" fontId="8" fillId="0" borderId="36" xfId="0" applyNumberFormat="1" applyFont="1" applyBorder="1" applyAlignment="1">
      <alignment/>
    </xf>
    <xf numFmtId="0" fontId="0" fillId="0" borderId="14" xfId="55" applyBorder="1">
      <alignment/>
      <protection/>
    </xf>
    <xf numFmtId="43" fontId="8" fillId="0" borderId="32" xfId="42" applyFont="1" applyBorder="1" applyAlignment="1">
      <alignment/>
    </xf>
    <xf numFmtId="43" fontId="8" fillId="0" borderId="36" xfId="42" applyFont="1" applyBorder="1" applyAlignment="1">
      <alignment/>
    </xf>
    <xf numFmtId="0" fontId="5" fillId="0" borderId="2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40" xfId="0" applyBorder="1" applyAlignment="1">
      <alignment/>
    </xf>
    <xf numFmtId="2" fontId="0" fillId="0" borderId="4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47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3" fillId="0" borderId="31" xfId="0" applyFont="1" applyBorder="1" applyAlignment="1">
      <alignment/>
    </xf>
    <xf numFmtId="0" fontId="0" fillId="0" borderId="42" xfId="0" applyFont="1" applyBorder="1" applyAlignment="1">
      <alignment horizontal="right"/>
    </xf>
    <xf numFmtId="0" fontId="0" fillId="0" borderId="46" xfId="0" applyFont="1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5" fillId="0" borderId="4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1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5" fillId="0" borderId="47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left"/>
    </xf>
    <xf numFmtId="0" fontId="15" fillId="0" borderId="46" xfId="0" applyFont="1" applyBorder="1" applyAlignment="1">
      <alignment/>
    </xf>
    <xf numFmtId="0" fontId="15" fillId="0" borderId="4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2" fontId="0" fillId="0" borderId="0" xfId="0" applyNumberFormat="1" applyBorder="1" applyAlignment="1">
      <alignment horizontal="right"/>
    </xf>
    <xf numFmtId="0" fontId="15" fillId="0" borderId="12" xfId="0" applyFont="1" applyBorder="1" applyAlignment="1">
      <alignment horizontal="right"/>
    </xf>
    <xf numFmtId="2" fontId="0" fillId="0" borderId="31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2" fontId="0" fillId="0" borderId="31" xfId="0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31" xfId="0" applyNumberFormat="1" applyBorder="1" applyAlignment="1">
      <alignment horizontal="right"/>
    </xf>
    <xf numFmtId="2" fontId="0" fillId="0" borderId="31" xfId="0" applyNumberFormat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34" xfId="0" applyFont="1" applyBorder="1" applyAlignment="1">
      <alignment horizontal="left"/>
    </xf>
    <xf numFmtId="0" fontId="0" fillId="0" borderId="34" xfId="0" applyFont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0" fillId="0" borderId="12" xfId="55" applyFont="1" applyBorder="1" applyAlignment="1">
      <alignment horizontal="left"/>
      <protection/>
    </xf>
    <xf numFmtId="0" fontId="8" fillId="0" borderId="13" xfId="0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2" fontId="0" fillId="0" borderId="42" xfId="0" applyNumberFormat="1" applyBorder="1" applyAlignment="1">
      <alignment/>
    </xf>
    <xf numFmtId="1" fontId="7" fillId="0" borderId="24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8" fillId="0" borderId="48" xfId="0" applyNumberFormat="1" applyFont="1" applyBorder="1" applyAlignment="1">
      <alignment/>
    </xf>
    <xf numFmtId="2" fontId="0" fillId="0" borderId="47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46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31" xfId="0" applyNumberFormat="1" applyFont="1" applyFill="1" applyBorder="1" applyAlignment="1">
      <alignment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7" fillId="0" borderId="5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right"/>
    </xf>
    <xf numFmtId="0" fontId="15" fillId="0" borderId="42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47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5" sqref="A5:D5"/>
    </sheetView>
  </sheetViews>
  <sheetFormatPr defaultColWidth="0" defaultRowHeight="12.75" zeroHeight="1"/>
  <cols>
    <col min="1" max="1" width="31.140625" style="0" customWidth="1"/>
    <col min="2" max="2" width="27.140625" style="0" bestFit="1" customWidth="1"/>
    <col min="3" max="3" width="27.421875" style="0" bestFit="1" customWidth="1"/>
    <col min="4" max="4" width="32.28125" style="82" bestFit="1" customWidth="1"/>
    <col min="5" max="16384" width="0" style="0" hidden="1" customWidth="1"/>
  </cols>
  <sheetData>
    <row r="1" spans="2:3" ht="12.75">
      <c r="B1" s="288" t="s">
        <v>274</v>
      </c>
      <c r="C1" s="288"/>
    </row>
    <row r="2" ht="13.5" thickBot="1"/>
    <row r="3" spans="1:4" ht="22.5" customHeight="1">
      <c r="A3" s="279" t="s">
        <v>195</v>
      </c>
      <c r="B3" s="280"/>
      <c r="C3" s="280"/>
      <c r="D3" s="281"/>
    </row>
    <row r="4" spans="1:4" ht="21.75" customHeight="1">
      <c r="A4" s="282" t="s">
        <v>275</v>
      </c>
      <c r="B4" s="283"/>
      <c r="C4" s="283"/>
      <c r="D4" s="284"/>
    </row>
    <row r="5" spans="1:4" ht="24.75" customHeight="1" thickBot="1">
      <c r="A5" s="285" t="s">
        <v>329</v>
      </c>
      <c r="B5" s="286"/>
      <c r="C5" s="286"/>
      <c r="D5" s="287"/>
    </row>
    <row r="6" spans="1:3" ht="13.5" thickBot="1">
      <c r="A6" s="165"/>
      <c r="B6" s="1"/>
      <c r="C6" s="1"/>
    </row>
    <row r="7" spans="1:4" ht="26.25" thickBot="1">
      <c r="A7" s="172" t="s">
        <v>273</v>
      </c>
      <c r="B7" s="171" t="s">
        <v>272</v>
      </c>
      <c r="C7" s="171" t="s">
        <v>271</v>
      </c>
      <c r="D7" s="170" t="s">
        <v>270</v>
      </c>
    </row>
    <row r="8" spans="1:3" ht="12.75">
      <c r="A8" s="165"/>
      <c r="B8" s="1"/>
      <c r="C8" s="1"/>
    </row>
    <row r="9" spans="1:4" ht="12.75">
      <c r="A9" s="169" t="s">
        <v>269</v>
      </c>
      <c r="B9" s="106">
        <v>0</v>
      </c>
      <c r="C9" s="106" t="e">
        <f>((B9*100)/$B$12)</f>
        <v>#DIV/0!</v>
      </c>
      <c r="D9" s="188">
        <f>((B9*100)/$B$28)</f>
        <v>0</v>
      </c>
    </row>
    <row r="10" spans="1:4" ht="12.75">
      <c r="A10" s="106" t="s">
        <v>268</v>
      </c>
      <c r="B10" s="106">
        <v>0</v>
      </c>
      <c r="C10" s="106" t="e">
        <f>((B10*100)/$B$12)</f>
        <v>#DIV/0!</v>
      </c>
      <c r="D10" s="188">
        <f>((B10*100)/$B$28)</f>
        <v>0</v>
      </c>
    </row>
    <row r="11" spans="1:4" ht="12.75">
      <c r="A11" s="106"/>
      <c r="B11" s="106"/>
      <c r="C11" s="106"/>
      <c r="D11" s="188"/>
    </row>
    <row r="12" spans="1:4" s="166" customFormat="1" ht="12.75">
      <c r="A12" s="168" t="s">
        <v>267</v>
      </c>
      <c r="B12" s="167">
        <f>SUM(B9:B10)</f>
        <v>0</v>
      </c>
      <c r="C12" s="106" t="e">
        <f>((B12*100)/$B$12)</f>
        <v>#DIV/0!</v>
      </c>
      <c r="D12" s="188">
        <f>((B12*100)/$B$28)</f>
        <v>0</v>
      </c>
    </row>
    <row r="13" spans="1:3" ht="13.5" thickBot="1">
      <c r="A13" s="165"/>
      <c r="B13" s="1"/>
      <c r="C13" s="1"/>
    </row>
    <row r="14" spans="1:4" ht="51.75" thickBot="1">
      <c r="A14" s="164" t="s">
        <v>266</v>
      </c>
      <c r="B14" s="171" t="s">
        <v>265</v>
      </c>
      <c r="C14" s="171" t="s">
        <v>264</v>
      </c>
      <c r="D14" s="170" t="s">
        <v>263</v>
      </c>
    </row>
    <row r="15" spans="1:3" ht="27">
      <c r="A15" s="165"/>
      <c r="B15" s="1"/>
      <c r="C15" s="173"/>
    </row>
    <row r="16" spans="1:4" ht="12.75">
      <c r="A16" s="169" t="s">
        <v>262</v>
      </c>
      <c r="B16" s="106">
        <v>0</v>
      </c>
      <c r="C16" s="106" t="e">
        <f>((B16*100)/$B$19)</f>
        <v>#DIV/0!</v>
      </c>
      <c r="D16" s="188">
        <f>((B16*100)/$B$28)</f>
        <v>0</v>
      </c>
    </row>
    <row r="17" spans="1:4" ht="12.75">
      <c r="A17" s="106" t="s">
        <v>255</v>
      </c>
      <c r="B17" s="106">
        <v>0</v>
      </c>
      <c r="C17" s="106" t="e">
        <f>((B17*100)/$B$19)</f>
        <v>#DIV/0!</v>
      </c>
      <c r="D17" s="188">
        <f>((B17*100)/$B$28)</f>
        <v>0</v>
      </c>
    </row>
    <row r="18" spans="1:4" ht="12.75">
      <c r="A18" s="106"/>
      <c r="B18" s="106"/>
      <c r="C18" s="106"/>
      <c r="D18" s="188"/>
    </row>
    <row r="19" spans="1:4" s="166" customFormat="1" ht="12.75">
      <c r="A19" s="168" t="s">
        <v>261</v>
      </c>
      <c r="B19" s="167">
        <f>SUM(B16:B17)</f>
        <v>0</v>
      </c>
      <c r="C19" s="106" t="e">
        <f>((B19*100)/$B$19)</f>
        <v>#DIV/0!</v>
      </c>
      <c r="D19" s="188">
        <f>((B19*100)/$B$28)</f>
        <v>0</v>
      </c>
    </row>
    <row r="20" spans="1:3" ht="13.5" thickBot="1">
      <c r="A20" s="165"/>
      <c r="B20" s="1"/>
      <c r="C20" s="1"/>
    </row>
    <row r="21" spans="1:4" ht="39" thickBot="1">
      <c r="A21" s="172" t="s">
        <v>260</v>
      </c>
      <c r="B21" s="171" t="s">
        <v>259</v>
      </c>
      <c r="C21" s="171" t="s">
        <v>258</v>
      </c>
      <c r="D21" s="170" t="s">
        <v>257</v>
      </c>
    </row>
    <row r="22" spans="1:3" ht="12.75">
      <c r="A22" s="165"/>
      <c r="B22" s="1"/>
      <c r="C22" s="1"/>
    </row>
    <row r="23" spans="1:4" ht="12.75">
      <c r="A23" s="169" t="s">
        <v>256</v>
      </c>
      <c r="B23" s="106">
        <v>0</v>
      </c>
      <c r="C23" s="106" t="e">
        <f>((B23*100)/$B$26)</f>
        <v>#DIV/0!</v>
      </c>
      <c r="D23" s="188">
        <f>((B23*100)/$B$28)</f>
        <v>0</v>
      </c>
    </row>
    <row r="24" spans="1:4" ht="12.75">
      <c r="A24" s="106" t="s">
        <v>255</v>
      </c>
      <c r="B24" s="106">
        <v>0</v>
      </c>
      <c r="C24" s="106" t="e">
        <f>((B24*100)/$B$26)</f>
        <v>#DIV/0!</v>
      </c>
      <c r="D24" s="188">
        <f>((B24*100)/$B$28)</f>
        <v>0</v>
      </c>
    </row>
    <row r="25" spans="1:4" ht="12.75">
      <c r="A25" s="106"/>
      <c r="B25" s="106"/>
      <c r="C25" s="106"/>
      <c r="D25" s="188"/>
    </row>
    <row r="26" spans="1:4" s="166" customFormat="1" ht="12.75">
      <c r="A26" s="168" t="s">
        <v>254</v>
      </c>
      <c r="B26" s="167">
        <f>SUM(B23:B24)</f>
        <v>0</v>
      </c>
      <c r="C26" s="106" t="e">
        <f>((B26*100)/$B$26)</f>
        <v>#DIV/0!</v>
      </c>
      <c r="D26" s="188">
        <f>((B26*100)/$B$28)</f>
        <v>0</v>
      </c>
    </row>
    <row r="27" spans="1:3" ht="13.5" thickBot="1">
      <c r="A27" s="165"/>
      <c r="B27" s="1"/>
      <c r="C27" s="1"/>
    </row>
    <row r="28" spans="1:4" ht="64.5" thickBot="1">
      <c r="A28" s="164" t="s">
        <v>253</v>
      </c>
      <c r="B28" s="163">
        <f>SUM(B12+B19+B26+Sheet1!E95)</f>
        <v>195547355</v>
      </c>
      <c r="C28" s="163"/>
      <c r="D28" s="162">
        <f>((B28*100)/$B$28)</f>
        <v>100</v>
      </c>
    </row>
  </sheetData>
  <sheetProtection selectLockedCells="1" selectUnlockedCells="1"/>
  <mergeCells count="4">
    <mergeCell ref="A3:D3"/>
    <mergeCell ref="A4:D4"/>
    <mergeCell ref="A5:D5"/>
    <mergeCell ref="B1:C1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28"/>
  <sheetViews>
    <sheetView tabSelected="1" zoomScalePageLayoutView="0" workbookViewId="0" topLeftCell="A28">
      <selection activeCell="I67" sqref="I67"/>
    </sheetView>
  </sheetViews>
  <sheetFormatPr defaultColWidth="9.140625" defaultRowHeight="12.75"/>
  <cols>
    <col min="2" max="2" width="6.7109375" style="0" customWidth="1"/>
    <col min="3" max="3" width="21.00390625" style="0" customWidth="1"/>
    <col min="4" max="4" width="13.57421875" style="0" customWidth="1"/>
    <col min="5" max="5" width="11.8515625" style="0" customWidth="1"/>
    <col min="6" max="6" width="16.00390625" style="0" customWidth="1"/>
    <col min="7" max="7" width="12.8515625" style="0" customWidth="1"/>
    <col min="8" max="8" width="13.7109375" style="0" bestFit="1" customWidth="1"/>
    <col min="9" max="9" width="11.7109375" style="0" customWidth="1"/>
    <col min="10" max="10" width="11.140625" style="0" customWidth="1"/>
    <col min="12" max="12" width="5.28125" style="0" customWidth="1"/>
    <col min="13" max="13" width="36.7109375" style="0" customWidth="1"/>
    <col min="14" max="14" width="13.421875" style="0" customWidth="1"/>
    <col min="15" max="15" width="51.00390625" style="0" customWidth="1"/>
    <col min="16" max="16" width="35.28125" style="0" customWidth="1"/>
    <col min="18" max="18" width="6.57421875" style="0" customWidth="1"/>
    <col min="19" max="19" width="24.7109375" style="0" customWidth="1"/>
    <col min="20" max="20" width="15.7109375" style="0" customWidth="1"/>
    <col min="21" max="21" width="15.57421875" style="0" customWidth="1"/>
    <col min="22" max="22" width="36.421875" style="0" customWidth="1"/>
  </cols>
  <sheetData>
    <row r="1" spans="2:26" ht="15.75">
      <c r="B1" s="3" t="s">
        <v>3</v>
      </c>
      <c r="C1" s="56"/>
      <c r="D1" s="56"/>
      <c r="E1" s="56"/>
      <c r="F1" s="189"/>
      <c r="G1" s="189"/>
      <c r="H1" s="189"/>
      <c r="I1" s="189"/>
      <c r="J1" s="189"/>
      <c r="L1" s="57"/>
      <c r="M1" s="57"/>
      <c r="N1" s="57"/>
      <c r="O1" s="57"/>
      <c r="P1" s="6"/>
      <c r="Q1" s="6"/>
      <c r="R1" s="57"/>
      <c r="S1" s="57"/>
      <c r="T1" s="57"/>
      <c r="U1" s="57"/>
      <c r="V1" s="57"/>
      <c r="W1" s="2"/>
      <c r="X1" s="2"/>
      <c r="Y1" s="2"/>
      <c r="Z1" s="2"/>
    </row>
    <row r="2" spans="2:26" ht="16.5" thickBot="1">
      <c r="B2" s="16"/>
      <c r="C2" s="16"/>
      <c r="D2" s="16"/>
      <c r="E2" s="16"/>
      <c r="F2" s="16"/>
      <c r="G2" s="16"/>
      <c r="H2" s="16"/>
      <c r="I2" s="1"/>
      <c r="L2" s="15"/>
      <c r="M2" s="15"/>
      <c r="N2" s="57"/>
      <c r="O2" s="57"/>
      <c r="P2" s="6"/>
      <c r="Q2" s="6"/>
      <c r="R2" s="57"/>
      <c r="S2" s="57"/>
      <c r="T2" s="57"/>
      <c r="U2" s="57"/>
      <c r="V2" s="57"/>
      <c r="W2" s="2"/>
      <c r="X2" s="2"/>
      <c r="Y2" s="2"/>
      <c r="Z2" s="2"/>
    </row>
    <row r="3" spans="2:26" ht="15.75">
      <c r="B3" s="17" t="s">
        <v>32</v>
      </c>
      <c r="C3" s="18" t="s">
        <v>5</v>
      </c>
      <c r="D3" s="18" t="s">
        <v>7</v>
      </c>
      <c r="E3" s="18" t="s">
        <v>9</v>
      </c>
      <c r="F3" s="18" t="s">
        <v>13</v>
      </c>
      <c r="G3" s="18" t="s">
        <v>96</v>
      </c>
      <c r="H3" s="147"/>
      <c r="I3" s="289" t="s">
        <v>181</v>
      </c>
      <c r="J3" s="290"/>
      <c r="L3" s="56"/>
      <c r="M3" s="56"/>
      <c r="N3" s="56"/>
      <c r="O3" s="56"/>
      <c r="P3" s="56"/>
      <c r="Q3" s="4"/>
      <c r="W3" s="2"/>
      <c r="X3" s="2"/>
      <c r="Y3" s="2"/>
      <c r="Z3" s="2"/>
    </row>
    <row r="4" spans="2:26" ht="15.75">
      <c r="B4" s="20" t="s">
        <v>33</v>
      </c>
      <c r="C4" s="21" t="s">
        <v>6</v>
      </c>
      <c r="D4" s="21" t="s">
        <v>8</v>
      </c>
      <c r="E4" s="21" t="s">
        <v>10</v>
      </c>
      <c r="F4" s="21" t="s">
        <v>14</v>
      </c>
      <c r="G4" s="21" t="s">
        <v>97</v>
      </c>
      <c r="H4" s="148"/>
      <c r="I4" s="291"/>
      <c r="J4" s="292"/>
      <c r="L4" s="6"/>
      <c r="M4" s="6"/>
      <c r="N4" s="6"/>
      <c r="O4" s="6"/>
      <c r="P4" s="56"/>
      <c r="Q4" s="4"/>
      <c r="W4" s="2"/>
      <c r="X4" s="2"/>
      <c r="Y4" s="2"/>
      <c r="Z4" s="2"/>
    </row>
    <row r="5" spans="2:26" ht="16.5" thickBot="1">
      <c r="B5" s="20" t="s">
        <v>4</v>
      </c>
      <c r="C5" s="22"/>
      <c r="D5" s="21"/>
      <c r="E5" s="21" t="s">
        <v>11</v>
      </c>
      <c r="F5" s="21" t="s">
        <v>139</v>
      </c>
      <c r="G5" s="23" t="s">
        <v>98</v>
      </c>
      <c r="H5" s="149"/>
      <c r="I5" s="293"/>
      <c r="J5" s="294"/>
      <c r="L5" s="57"/>
      <c r="M5" s="57"/>
      <c r="N5" s="57"/>
      <c r="O5" s="57"/>
      <c r="P5" s="6"/>
      <c r="Q5" s="6"/>
      <c r="W5" s="2"/>
      <c r="X5" s="2"/>
      <c r="Y5" s="2"/>
      <c r="Z5" s="2"/>
    </row>
    <row r="6" spans="2:26" ht="15.75">
      <c r="B6" s="24"/>
      <c r="C6" s="22"/>
      <c r="D6" s="21"/>
      <c r="E6" s="21" t="s">
        <v>12</v>
      </c>
      <c r="F6" s="21" t="s">
        <v>15</v>
      </c>
      <c r="G6" s="21" t="s">
        <v>16</v>
      </c>
      <c r="H6" s="150" t="s">
        <v>16</v>
      </c>
      <c r="I6" s="154" t="s">
        <v>182</v>
      </c>
      <c r="J6" s="19" t="s">
        <v>184</v>
      </c>
      <c r="L6" s="57"/>
      <c r="M6" s="57"/>
      <c r="N6" s="57"/>
      <c r="O6" s="57"/>
      <c r="P6" s="6"/>
      <c r="Q6" s="6"/>
      <c r="W6" s="2"/>
      <c r="X6" s="2"/>
      <c r="Y6" s="2"/>
      <c r="Z6" s="2"/>
    </row>
    <row r="7" spans="2:26" ht="15.75">
      <c r="B7" s="24"/>
      <c r="C7" s="22"/>
      <c r="D7" s="21"/>
      <c r="E7" s="21"/>
      <c r="F7" s="21"/>
      <c r="G7" s="21" t="s">
        <v>17</v>
      </c>
      <c r="H7" s="150" t="s">
        <v>17</v>
      </c>
      <c r="I7" s="150" t="s">
        <v>183</v>
      </c>
      <c r="J7" s="152" t="s">
        <v>17</v>
      </c>
      <c r="L7" s="15"/>
      <c r="M7" s="15"/>
      <c r="N7" s="57"/>
      <c r="O7" s="57"/>
      <c r="P7" s="6"/>
      <c r="Q7" s="6"/>
      <c r="W7" s="2"/>
      <c r="X7" s="2"/>
      <c r="Y7" s="2"/>
      <c r="Z7" s="2"/>
    </row>
    <row r="8" spans="2:26" ht="15.75">
      <c r="B8" s="24"/>
      <c r="C8" s="22"/>
      <c r="D8" s="21"/>
      <c r="E8" s="21"/>
      <c r="F8" s="21"/>
      <c r="G8" s="21" t="s">
        <v>18</v>
      </c>
      <c r="H8" s="150" t="s">
        <v>19</v>
      </c>
      <c r="I8" s="78"/>
      <c r="J8" s="84" t="s">
        <v>193</v>
      </c>
      <c r="L8" s="6"/>
      <c r="M8" s="6"/>
      <c r="N8" s="6"/>
      <c r="O8" s="6"/>
      <c r="P8" s="6"/>
      <c r="Q8" s="6"/>
      <c r="W8" s="2"/>
      <c r="X8" s="2"/>
      <c r="Y8" s="2"/>
      <c r="Z8" s="2"/>
    </row>
    <row r="9" spans="2:26" ht="16.5" thickBot="1">
      <c r="B9" s="83" t="s">
        <v>185</v>
      </c>
      <c r="C9" s="23" t="s">
        <v>186</v>
      </c>
      <c r="D9" s="23" t="s">
        <v>187</v>
      </c>
      <c r="E9" s="23" t="s">
        <v>188</v>
      </c>
      <c r="F9" s="23" t="s">
        <v>189</v>
      </c>
      <c r="G9" s="23" t="s">
        <v>190</v>
      </c>
      <c r="H9" s="151" t="s">
        <v>191</v>
      </c>
      <c r="I9" s="155" t="s">
        <v>192</v>
      </c>
      <c r="J9" s="153" t="s">
        <v>194</v>
      </c>
      <c r="L9" s="6"/>
      <c r="M9" s="6"/>
      <c r="N9" s="6"/>
      <c r="O9" s="6"/>
      <c r="P9" s="6"/>
      <c r="Q9" s="6"/>
      <c r="W9" s="2"/>
      <c r="X9" s="2"/>
      <c r="Y9" s="2"/>
      <c r="Z9" s="2"/>
    </row>
    <row r="10" spans="2:26" ht="15.75">
      <c r="B10" s="27" t="s">
        <v>20</v>
      </c>
      <c r="C10" s="28" t="s">
        <v>21</v>
      </c>
      <c r="D10" s="29"/>
      <c r="E10" s="29"/>
      <c r="F10" s="29"/>
      <c r="G10" s="29"/>
      <c r="H10" s="59"/>
      <c r="I10" s="89"/>
      <c r="J10" s="82"/>
      <c r="L10" s="6"/>
      <c r="M10" s="6"/>
      <c r="N10" s="6"/>
      <c r="O10" s="6"/>
      <c r="P10" s="6"/>
      <c r="Q10" s="6"/>
      <c r="W10" s="2"/>
      <c r="X10" s="2"/>
      <c r="Y10" s="2"/>
      <c r="Z10" s="2"/>
    </row>
    <row r="11" spans="2:26" ht="15.75">
      <c r="B11" s="30"/>
      <c r="C11" s="28" t="s">
        <v>22</v>
      </c>
      <c r="D11" s="29"/>
      <c r="E11" s="29"/>
      <c r="F11" s="29"/>
      <c r="G11" s="29"/>
      <c r="H11" s="49"/>
      <c r="I11" s="78"/>
      <c r="J11" s="82"/>
      <c r="L11" s="6"/>
      <c r="M11" s="57"/>
      <c r="N11" s="6"/>
      <c r="O11" s="6"/>
      <c r="P11" s="6"/>
      <c r="Q11" s="6"/>
      <c r="W11" s="2"/>
      <c r="X11" s="2"/>
      <c r="Y11" s="2"/>
      <c r="Z11" s="2"/>
    </row>
    <row r="12" spans="2:26" ht="16.5" thickBot="1">
      <c r="B12" s="31"/>
      <c r="C12" s="32" t="s">
        <v>23</v>
      </c>
      <c r="D12" s="33"/>
      <c r="E12" s="33"/>
      <c r="F12" s="33"/>
      <c r="G12" s="33"/>
      <c r="H12" s="48"/>
      <c r="I12" s="90"/>
      <c r="J12" s="81"/>
      <c r="L12" s="6"/>
      <c r="M12" s="6"/>
      <c r="N12" s="6"/>
      <c r="O12" s="6"/>
      <c r="P12" s="6"/>
      <c r="Q12" s="2"/>
      <c r="W12" s="2"/>
      <c r="X12" s="2"/>
      <c r="Y12" s="2"/>
      <c r="Z12" s="2"/>
    </row>
    <row r="13" spans="2:26" ht="16.5" thickBot="1">
      <c r="B13" s="34" t="s">
        <v>24</v>
      </c>
      <c r="C13" s="35" t="s">
        <v>25</v>
      </c>
      <c r="D13" s="36"/>
      <c r="E13" s="36"/>
      <c r="F13" s="36"/>
      <c r="G13" s="36"/>
      <c r="H13" s="36"/>
      <c r="I13" s="86"/>
      <c r="J13" s="81"/>
      <c r="L13" s="56"/>
      <c r="M13" s="56"/>
      <c r="N13" s="56"/>
      <c r="O13" s="56"/>
      <c r="P13" s="1"/>
      <c r="Q13" s="2"/>
      <c r="W13" s="2"/>
      <c r="X13" s="2"/>
      <c r="Y13" s="2"/>
      <c r="Z13" s="2"/>
    </row>
    <row r="14" spans="2:26" ht="15.75">
      <c r="B14" s="30" t="s">
        <v>26</v>
      </c>
      <c r="C14" s="29" t="s">
        <v>27</v>
      </c>
      <c r="D14" s="29"/>
      <c r="E14" s="29"/>
      <c r="F14" s="29"/>
      <c r="G14" s="29"/>
      <c r="H14" s="59"/>
      <c r="I14" s="89"/>
      <c r="J14" s="87"/>
      <c r="L14" s="56"/>
      <c r="M14" s="56"/>
      <c r="N14" s="56"/>
      <c r="O14" s="56"/>
      <c r="P14" s="1"/>
      <c r="Q14" s="2"/>
      <c r="R14" s="6"/>
      <c r="S14" s="57"/>
      <c r="T14" s="6"/>
      <c r="U14" s="6"/>
      <c r="V14" s="6"/>
      <c r="W14" s="2"/>
      <c r="X14" s="2"/>
      <c r="Y14" s="2"/>
      <c r="Z14" s="2"/>
    </row>
    <row r="15" spans="2:26" ht="15.75">
      <c r="B15" s="30"/>
      <c r="C15" s="29" t="s">
        <v>28</v>
      </c>
      <c r="D15" s="132">
        <f>+Sheet2!B55</f>
        <v>44</v>
      </c>
      <c r="E15" s="132">
        <f>+Sheet2!E56</f>
        <v>23669186</v>
      </c>
      <c r="F15" s="132">
        <v>23669186</v>
      </c>
      <c r="G15" s="38">
        <f>+Sheet2!F56</f>
        <v>12.10406860271774</v>
      </c>
      <c r="H15" s="47">
        <f>E15/195547355*100</f>
        <v>12.10406860271774</v>
      </c>
      <c r="I15" s="49">
        <f>+Sheet2!G56</f>
        <v>0</v>
      </c>
      <c r="J15" s="190">
        <f>I15/E15*100</f>
        <v>0</v>
      </c>
      <c r="L15" s="55"/>
      <c r="M15" s="55"/>
      <c r="N15" s="55"/>
      <c r="O15" s="55"/>
      <c r="P15" s="55"/>
      <c r="Q15" s="2"/>
      <c r="R15" s="56"/>
      <c r="S15" s="56"/>
      <c r="T15" s="56"/>
      <c r="U15" s="56"/>
      <c r="V15" s="1"/>
      <c r="W15" s="2"/>
      <c r="X15" s="2"/>
      <c r="Y15" s="2"/>
      <c r="Z15" s="2"/>
    </row>
    <row r="16" spans="2:26" ht="16.5" thickBot="1">
      <c r="B16" s="31"/>
      <c r="C16" s="33" t="s">
        <v>29</v>
      </c>
      <c r="D16" s="133"/>
      <c r="E16" s="133"/>
      <c r="F16" s="133"/>
      <c r="G16" s="33"/>
      <c r="H16" s="48"/>
      <c r="I16" s="90"/>
      <c r="J16" s="81"/>
      <c r="L16" s="57"/>
      <c r="M16" s="57"/>
      <c r="N16" s="57"/>
      <c r="O16" s="57"/>
      <c r="P16" s="57"/>
      <c r="Q16" s="2"/>
      <c r="R16" s="56"/>
      <c r="S16" s="56"/>
      <c r="T16" s="56"/>
      <c r="U16" s="56"/>
      <c r="V16" s="56"/>
      <c r="W16" s="2"/>
      <c r="X16" s="2"/>
      <c r="Y16" s="2"/>
      <c r="Z16" s="2"/>
    </row>
    <row r="17" spans="2:26" ht="15.75">
      <c r="B17" s="30" t="s">
        <v>30</v>
      </c>
      <c r="C17" s="29" t="s">
        <v>196</v>
      </c>
      <c r="D17" s="132"/>
      <c r="E17" s="132"/>
      <c r="F17" s="132"/>
      <c r="G17" s="29"/>
      <c r="H17" s="49"/>
      <c r="I17" s="89"/>
      <c r="J17" s="87"/>
      <c r="L17" s="57"/>
      <c r="M17" s="57"/>
      <c r="N17" s="57"/>
      <c r="O17" s="57"/>
      <c r="P17" s="57"/>
      <c r="Q17" s="2"/>
      <c r="R17" s="6"/>
      <c r="S17" s="56"/>
      <c r="T17" s="6"/>
      <c r="U17" s="6"/>
      <c r="V17" s="6"/>
      <c r="W17" s="2"/>
      <c r="X17" s="2"/>
      <c r="Y17" s="2"/>
      <c r="Z17" s="2"/>
    </row>
    <row r="18" spans="2:26" ht="15.75">
      <c r="B18" s="30"/>
      <c r="C18" s="29" t="s">
        <v>197</v>
      </c>
      <c r="D18" s="132"/>
      <c r="E18" s="132"/>
      <c r="F18" s="132"/>
      <c r="G18" s="29"/>
      <c r="H18" s="49"/>
      <c r="I18" s="78"/>
      <c r="J18" s="82"/>
      <c r="L18" s="57"/>
      <c r="M18" s="57"/>
      <c r="N18" s="57"/>
      <c r="O18" s="57"/>
      <c r="P18" s="57"/>
      <c r="Q18" s="2"/>
      <c r="R18" s="57"/>
      <c r="S18" s="57"/>
      <c r="T18" s="57"/>
      <c r="U18" s="180"/>
      <c r="V18" s="57"/>
      <c r="W18" s="2"/>
      <c r="X18" s="2"/>
      <c r="Y18" s="2"/>
      <c r="Z18" s="2"/>
    </row>
    <row r="19" spans="2:26" ht="15.75">
      <c r="B19" s="30"/>
      <c r="C19" s="29"/>
      <c r="D19" s="132"/>
      <c r="E19" s="132"/>
      <c r="F19" s="132"/>
      <c r="G19" s="29"/>
      <c r="H19" s="49"/>
      <c r="I19" s="78"/>
      <c r="J19" s="82"/>
      <c r="L19" s="57"/>
      <c r="M19" s="57"/>
      <c r="N19" s="57"/>
      <c r="O19" s="57"/>
      <c r="P19" s="57"/>
      <c r="Q19" s="2"/>
      <c r="R19" s="57"/>
      <c r="S19" s="57"/>
      <c r="T19" s="57"/>
      <c r="U19" s="180"/>
      <c r="V19" s="57"/>
      <c r="W19" s="2"/>
      <c r="X19" s="2"/>
      <c r="Y19" s="2"/>
      <c r="Z19" s="2"/>
    </row>
    <row r="20" spans="2:26" ht="15.75">
      <c r="B20" s="30"/>
      <c r="C20" s="29"/>
      <c r="D20" s="132"/>
      <c r="E20" s="132"/>
      <c r="F20" s="132"/>
      <c r="G20" s="29"/>
      <c r="H20" s="49"/>
      <c r="I20" s="78"/>
      <c r="J20" s="82"/>
      <c r="L20" s="6"/>
      <c r="M20" s="6"/>
      <c r="N20" s="6"/>
      <c r="O20" s="6"/>
      <c r="P20" s="6"/>
      <c r="Q20" s="2"/>
      <c r="R20" s="57"/>
      <c r="S20" s="57"/>
      <c r="T20" s="57"/>
      <c r="U20" s="180"/>
      <c r="V20" s="57"/>
      <c r="W20" s="2"/>
      <c r="X20" s="2"/>
      <c r="Y20" s="2"/>
      <c r="Z20" s="2"/>
    </row>
    <row r="21" spans="2:26" ht="16.5" thickBot="1">
      <c r="B21" s="31"/>
      <c r="C21" s="33"/>
      <c r="D21" s="133"/>
      <c r="E21" s="133"/>
      <c r="F21" s="133"/>
      <c r="G21" s="33"/>
      <c r="H21" s="48"/>
      <c r="I21" s="90"/>
      <c r="J21" s="81"/>
      <c r="L21" s="6"/>
      <c r="M21" s="6"/>
      <c r="N21" s="6"/>
      <c r="O21" s="6"/>
      <c r="P21" s="6"/>
      <c r="Q21" s="2"/>
      <c r="R21" s="57"/>
      <c r="S21" s="57"/>
      <c r="T21" s="57"/>
      <c r="U21" s="180"/>
      <c r="V21" s="57"/>
      <c r="W21" s="2"/>
      <c r="X21" s="2"/>
      <c r="Y21" s="2"/>
      <c r="Z21" s="2"/>
    </row>
    <row r="22" spans="2:26" ht="16.5" thickBot="1">
      <c r="B22" s="37" t="s">
        <v>31</v>
      </c>
      <c r="C22" s="36" t="s">
        <v>36</v>
      </c>
      <c r="D22" s="134">
        <f>+Sheet2!B75</f>
        <v>6</v>
      </c>
      <c r="E22" s="134">
        <f>+Sheet2!E77</f>
        <v>62620240</v>
      </c>
      <c r="F22" s="134">
        <v>62620240</v>
      </c>
      <c r="G22" s="44">
        <f>+Sheet2!F77</f>
        <v>32.02305651232153</v>
      </c>
      <c r="H22" s="50">
        <f>E22/195547355*100</f>
        <v>32.02305651232153</v>
      </c>
      <c r="I22" s="112">
        <v>0</v>
      </c>
      <c r="J22" s="130">
        <v>0</v>
      </c>
      <c r="L22" s="6"/>
      <c r="M22" s="6"/>
      <c r="N22" s="6"/>
      <c r="O22" s="6"/>
      <c r="P22" s="6"/>
      <c r="Q22" s="2"/>
      <c r="R22" s="57"/>
      <c r="S22" s="57"/>
      <c r="T22" s="57"/>
      <c r="U22" s="57"/>
      <c r="V22" s="57"/>
      <c r="W22" s="2"/>
      <c r="X22" s="2"/>
      <c r="Y22" s="2"/>
      <c r="Z22" s="2"/>
    </row>
    <row r="23" spans="2:26" ht="16.5" thickBot="1">
      <c r="B23" s="31" t="s">
        <v>37</v>
      </c>
      <c r="C23" s="33" t="s">
        <v>282</v>
      </c>
      <c r="D23" s="133"/>
      <c r="E23" s="133"/>
      <c r="F23" s="133"/>
      <c r="G23" s="33"/>
      <c r="H23" s="48"/>
      <c r="I23" s="91"/>
      <c r="J23" s="88"/>
      <c r="L23" s="6"/>
      <c r="M23" s="57"/>
      <c r="N23" s="6"/>
      <c r="O23" s="6"/>
      <c r="P23" s="6"/>
      <c r="Q23" s="2"/>
      <c r="R23" s="57"/>
      <c r="S23" s="57"/>
      <c r="T23" s="57"/>
      <c r="U23" s="57"/>
      <c r="V23" s="57"/>
      <c r="W23" s="2"/>
      <c r="X23" s="2"/>
      <c r="Y23" s="2"/>
      <c r="Z23" s="2"/>
    </row>
    <row r="24" spans="2:26" ht="16.5" thickBot="1">
      <c r="B24" s="31" t="s">
        <v>39</v>
      </c>
      <c r="C24" s="33" t="s">
        <v>198</v>
      </c>
      <c r="D24" s="133"/>
      <c r="E24" s="133"/>
      <c r="F24" s="133"/>
      <c r="G24" s="33"/>
      <c r="H24" s="48"/>
      <c r="I24" s="91"/>
      <c r="J24" s="85"/>
      <c r="L24" s="6"/>
      <c r="M24" s="57"/>
      <c r="N24" s="6"/>
      <c r="O24" s="179"/>
      <c r="P24" s="2"/>
      <c r="Q24" s="2"/>
      <c r="R24" s="6"/>
      <c r="S24" s="6"/>
      <c r="T24" s="6"/>
      <c r="U24" s="6"/>
      <c r="V24" s="6"/>
      <c r="W24" s="2"/>
      <c r="X24" s="2"/>
      <c r="Y24" s="2"/>
      <c r="Z24" s="2"/>
    </row>
    <row r="25" spans="2:26" ht="16.5" thickBot="1">
      <c r="B25" s="37"/>
      <c r="C25" s="35" t="s">
        <v>42</v>
      </c>
      <c r="D25" s="135">
        <f>D15+D18+D22</f>
        <v>50</v>
      </c>
      <c r="E25" s="135">
        <f>E15+E18+E22</f>
        <v>86289426</v>
      </c>
      <c r="F25" s="135">
        <f>F15+F18+F22</f>
        <v>86289426</v>
      </c>
      <c r="G25" s="42">
        <f>+G15+G22</f>
        <v>44.12712511503927</v>
      </c>
      <c r="H25" s="51">
        <f>+H15+H22</f>
        <v>44.12712511503927</v>
      </c>
      <c r="I25" s="144">
        <f>I15+I18+I22</f>
        <v>0</v>
      </c>
      <c r="J25" s="143">
        <f>I25/E25*100</f>
        <v>0</v>
      </c>
      <c r="L25" s="56"/>
      <c r="M25" s="56"/>
      <c r="N25" s="56"/>
      <c r="O25" s="56"/>
      <c r="P25" s="2"/>
      <c r="Q25" s="2"/>
      <c r="R25" s="6"/>
      <c r="S25" s="6"/>
      <c r="T25" s="6"/>
      <c r="U25" s="6"/>
      <c r="V25" s="6"/>
      <c r="W25" s="2"/>
      <c r="X25" s="2"/>
      <c r="Y25" s="2"/>
      <c r="Z25" s="2"/>
    </row>
    <row r="26" spans="2:26" ht="16.5" thickBot="1">
      <c r="B26" s="34" t="s">
        <v>43</v>
      </c>
      <c r="C26" s="35" t="s">
        <v>44</v>
      </c>
      <c r="D26" s="134"/>
      <c r="E26" s="134"/>
      <c r="F26" s="134"/>
      <c r="G26" s="36"/>
      <c r="H26" s="52"/>
      <c r="I26" s="91"/>
      <c r="J26" s="85"/>
      <c r="L26" s="6"/>
      <c r="M26" s="6"/>
      <c r="N26" s="6"/>
      <c r="O26" s="6"/>
      <c r="P26" s="2"/>
      <c r="Q26" s="2"/>
      <c r="R26" s="6"/>
      <c r="S26" s="6"/>
      <c r="T26" s="6"/>
      <c r="U26" s="6"/>
      <c r="V26" s="6"/>
      <c r="W26" s="2"/>
      <c r="X26" s="2"/>
      <c r="Y26" s="2"/>
      <c r="Z26" s="2"/>
    </row>
    <row r="27" spans="2:26" ht="15.75">
      <c r="B27" s="30" t="s">
        <v>26</v>
      </c>
      <c r="C27" s="29" t="s">
        <v>45</v>
      </c>
      <c r="D27" s="132">
        <f>+Sheet2!B81</f>
        <v>1</v>
      </c>
      <c r="E27" s="132">
        <f>+Sheet2!E83</f>
        <v>239387</v>
      </c>
      <c r="F27" s="132">
        <v>239387</v>
      </c>
      <c r="G27" s="38">
        <f>+Sheet2!F83</f>
        <v>0.12241894041471438</v>
      </c>
      <c r="H27" s="47">
        <f>E27/195547355*100</f>
        <v>0.12241894041471438</v>
      </c>
      <c r="I27" s="192">
        <f>+Sheet2!G81</f>
        <v>0</v>
      </c>
      <c r="J27" s="193">
        <f>I27/E27*100</f>
        <v>0</v>
      </c>
      <c r="L27" s="57"/>
      <c r="M27" s="57"/>
      <c r="N27" s="57"/>
      <c r="O27" s="57"/>
      <c r="P27" s="2"/>
      <c r="Q27" s="2"/>
      <c r="R27" s="6"/>
      <c r="S27" s="57"/>
      <c r="T27" s="6"/>
      <c r="U27" s="6"/>
      <c r="V27" s="6"/>
      <c r="W27" s="2"/>
      <c r="X27" s="2"/>
      <c r="Y27" s="2"/>
      <c r="Z27" s="2"/>
    </row>
    <row r="28" spans="2:26" ht="15.75">
      <c r="B28" s="30"/>
      <c r="C28" s="29" t="s">
        <v>46</v>
      </c>
      <c r="D28" s="132"/>
      <c r="E28" s="132"/>
      <c r="F28" s="132"/>
      <c r="G28" s="29"/>
      <c r="H28" s="49"/>
      <c r="I28" s="78"/>
      <c r="J28" s="82"/>
      <c r="L28" s="57"/>
      <c r="M28" s="57"/>
      <c r="N28" s="57"/>
      <c r="O28" s="57"/>
      <c r="P28" s="2"/>
      <c r="Q28" s="2"/>
      <c r="R28" s="6"/>
      <c r="S28" s="6"/>
      <c r="T28" s="6"/>
      <c r="U28" s="6"/>
      <c r="V28" s="6"/>
      <c r="W28" s="2"/>
      <c r="X28" s="2"/>
      <c r="Y28" s="2"/>
      <c r="Z28" s="2"/>
    </row>
    <row r="29" spans="2:26" ht="16.5" thickBot="1">
      <c r="B29" s="31"/>
      <c r="C29" s="33" t="s">
        <v>319</v>
      </c>
      <c r="D29" s="133"/>
      <c r="E29" s="133"/>
      <c r="F29" s="133"/>
      <c r="G29" s="33"/>
      <c r="H29" s="48"/>
      <c r="I29" s="90"/>
      <c r="J29" s="81"/>
      <c r="L29" s="15"/>
      <c r="M29" s="15"/>
      <c r="N29" s="57"/>
      <c r="O29" s="57"/>
      <c r="P29" s="2"/>
      <c r="Q29" s="2"/>
      <c r="R29" s="1"/>
      <c r="S29" s="1"/>
      <c r="T29" s="1"/>
      <c r="U29" s="1"/>
      <c r="V29" s="1"/>
      <c r="W29" s="2"/>
      <c r="X29" s="2"/>
      <c r="Y29" s="2"/>
      <c r="Z29" s="2"/>
    </row>
    <row r="30" spans="2:26" ht="15.75" thickBot="1">
      <c r="B30" s="37" t="s">
        <v>30</v>
      </c>
      <c r="C30" s="36" t="s">
        <v>36</v>
      </c>
      <c r="D30" s="134">
        <f>Sheet2!B87</f>
        <v>1</v>
      </c>
      <c r="E30" s="134">
        <f>+Sheet2!E88</f>
        <v>4492654</v>
      </c>
      <c r="F30" s="134">
        <f>+E30</f>
        <v>4492654</v>
      </c>
      <c r="G30" s="38">
        <f>E30/195547355*100</f>
        <v>2.2974762302461214</v>
      </c>
      <c r="H30" s="131">
        <f>E30/195547355*100</f>
        <v>2.2974762302461214</v>
      </c>
      <c r="I30" s="112">
        <v>0</v>
      </c>
      <c r="J30" s="130">
        <v>0</v>
      </c>
      <c r="L30" s="6"/>
      <c r="M30" s="6"/>
      <c r="N30" s="6"/>
      <c r="O30" s="6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2:26" ht="15.75" thickBot="1">
      <c r="B31" s="37" t="s">
        <v>31</v>
      </c>
      <c r="C31" s="36" t="s">
        <v>47</v>
      </c>
      <c r="D31" s="134"/>
      <c r="E31" s="134"/>
      <c r="F31" s="134"/>
      <c r="G31" s="36"/>
      <c r="H31" s="52"/>
      <c r="I31" s="91"/>
      <c r="J31" s="85"/>
      <c r="L31" s="6"/>
      <c r="M31" s="6"/>
      <c r="N31" s="6"/>
      <c r="O31" s="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ht="15">
      <c r="B32" s="30" t="s">
        <v>37</v>
      </c>
      <c r="C32" s="29" t="s">
        <v>40</v>
      </c>
      <c r="D32" s="132"/>
      <c r="E32" s="132"/>
      <c r="F32" s="132"/>
      <c r="G32" s="29"/>
      <c r="H32" s="49"/>
      <c r="I32" s="89"/>
      <c r="J32" s="87"/>
      <c r="L32" s="6"/>
      <c r="M32" s="6"/>
      <c r="N32" s="6"/>
      <c r="O32" s="6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ht="16.5" thickBot="1">
      <c r="B33" s="31"/>
      <c r="C33" s="33" t="s">
        <v>41</v>
      </c>
      <c r="D33" s="133"/>
      <c r="E33" s="133"/>
      <c r="F33" s="133"/>
      <c r="G33" s="33"/>
      <c r="H33" s="48"/>
      <c r="I33" s="90"/>
      <c r="J33" s="81"/>
      <c r="L33" s="6"/>
      <c r="M33" s="57"/>
      <c r="N33" s="6"/>
      <c r="O33" s="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ht="16.5" thickBot="1">
      <c r="B34" s="37"/>
      <c r="C34" s="35" t="s">
        <v>48</v>
      </c>
      <c r="D34" s="135">
        <f>D27+D30</f>
        <v>2</v>
      </c>
      <c r="E34" s="135">
        <f>E27+E30</f>
        <v>4732041</v>
      </c>
      <c r="F34" s="135">
        <f>F27+F30</f>
        <v>4732041</v>
      </c>
      <c r="G34" s="43">
        <f>E34/195547355*100</f>
        <v>2.4198951706608356</v>
      </c>
      <c r="H34" s="53">
        <f>E34/195547355*100</f>
        <v>2.4198951706608356</v>
      </c>
      <c r="I34" s="144">
        <f>I27+I30</f>
        <v>0</v>
      </c>
      <c r="J34" s="143">
        <f>I34/E34*100</f>
        <v>0</v>
      </c>
      <c r="L34" s="57"/>
      <c r="M34" s="57"/>
      <c r="N34" s="57"/>
      <c r="O34" s="57"/>
      <c r="P34" s="57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 ht="15.75">
      <c r="B35" s="30"/>
      <c r="C35" s="28" t="s">
        <v>49</v>
      </c>
      <c r="D35" s="132"/>
      <c r="E35" s="132"/>
      <c r="F35" s="132"/>
      <c r="G35" s="29"/>
      <c r="H35" s="49"/>
      <c r="I35" s="89"/>
      <c r="J35" s="87"/>
      <c r="L35" s="57"/>
      <c r="M35" s="57"/>
      <c r="N35" s="57"/>
      <c r="O35" s="57"/>
      <c r="P35" s="57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ht="15.75">
      <c r="B36" s="30"/>
      <c r="C36" s="28" t="s">
        <v>21</v>
      </c>
      <c r="D36" s="132"/>
      <c r="E36" s="132"/>
      <c r="F36" s="132"/>
      <c r="G36" s="29"/>
      <c r="H36" s="49"/>
      <c r="I36" s="78"/>
      <c r="J36" s="82"/>
      <c r="L36" s="57"/>
      <c r="M36" s="57"/>
      <c r="N36" s="57"/>
      <c r="O36" s="57"/>
      <c r="P36" s="57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ht="15.75">
      <c r="B37" s="30"/>
      <c r="C37" s="28" t="s">
        <v>22</v>
      </c>
      <c r="D37" s="132"/>
      <c r="E37" s="132"/>
      <c r="F37" s="132"/>
      <c r="G37" s="29"/>
      <c r="H37" s="49"/>
      <c r="I37" s="78"/>
      <c r="J37" s="82"/>
      <c r="L37" s="6"/>
      <c r="M37" s="6"/>
      <c r="N37" s="6"/>
      <c r="O37" s="6"/>
      <c r="P37" s="6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 ht="15.75">
      <c r="B38" s="30"/>
      <c r="C38" s="28" t="s">
        <v>50</v>
      </c>
      <c r="D38" s="132"/>
      <c r="E38" s="132"/>
      <c r="F38" s="132"/>
      <c r="G38" s="29"/>
      <c r="H38" s="49"/>
      <c r="I38" s="78"/>
      <c r="J38" s="82"/>
      <c r="L38" s="6"/>
      <c r="M38" s="6"/>
      <c r="N38" s="6"/>
      <c r="O38" s="6"/>
      <c r="P38" s="6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 ht="16.5" thickBot="1">
      <c r="B39" s="31"/>
      <c r="C39" s="32" t="s">
        <v>51</v>
      </c>
      <c r="D39" s="136">
        <f>D25+D34</f>
        <v>52</v>
      </c>
      <c r="E39" s="136">
        <f>E25+E34</f>
        <v>91021467</v>
      </c>
      <c r="F39" s="136">
        <f>F25+F34</f>
        <v>91021467</v>
      </c>
      <c r="G39" s="45">
        <f>E39/195547355*100</f>
        <v>46.54702028570011</v>
      </c>
      <c r="H39" s="45">
        <f>E39/195547355*100</f>
        <v>46.54702028570011</v>
      </c>
      <c r="I39" s="145">
        <f>I25+I34</f>
        <v>0</v>
      </c>
      <c r="J39" s="146">
        <f>I39/E39*100</f>
        <v>0</v>
      </c>
      <c r="L39" s="6"/>
      <c r="M39" s="6"/>
      <c r="N39" s="6"/>
      <c r="O39" s="6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 ht="15.75">
      <c r="B40" s="71" t="s">
        <v>52</v>
      </c>
      <c r="C40" s="40" t="s">
        <v>53</v>
      </c>
      <c r="D40" s="137"/>
      <c r="E40" s="137"/>
      <c r="F40" s="137"/>
      <c r="G40" s="72"/>
      <c r="H40" s="59"/>
      <c r="I40" s="78"/>
      <c r="J40" s="87"/>
      <c r="L40" s="6"/>
      <c r="M40" s="57"/>
      <c r="N40" s="6"/>
      <c r="O40" s="6"/>
      <c r="P40" s="6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ht="16.5" thickBot="1">
      <c r="B41" s="31"/>
      <c r="C41" s="32" t="s">
        <v>54</v>
      </c>
      <c r="D41" s="133"/>
      <c r="E41" s="133"/>
      <c r="F41" s="133"/>
      <c r="G41" s="33"/>
      <c r="H41" s="48"/>
      <c r="I41" s="23" t="s">
        <v>199</v>
      </c>
      <c r="J41" s="26" t="s">
        <v>199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 ht="16.5" thickBot="1">
      <c r="B42" s="34" t="s">
        <v>24</v>
      </c>
      <c r="C42" s="35" t="s">
        <v>47</v>
      </c>
      <c r="D42" s="134"/>
      <c r="E42" s="134"/>
      <c r="F42" s="134"/>
      <c r="G42" s="36"/>
      <c r="H42" s="52"/>
      <c r="I42" s="21" t="s">
        <v>199</v>
      </c>
      <c r="J42" s="97" t="s">
        <v>199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 ht="15">
      <c r="B43" s="30" t="s">
        <v>26</v>
      </c>
      <c r="C43" s="29" t="s">
        <v>55</v>
      </c>
      <c r="D43" s="132">
        <f>2+1</f>
        <v>3</v>
      </c>
      <c r="E43" s="132">
        <f>1780+3959</f>
        <v>5739</v>
      </c>
      <c r="F43" s="132">
        <f>1780+3959</f>
        <v>5739</v>
      </c>
      <c r="G43" s="38">
        <f>E43/195547355*100</f>
        <v>0.0029348389805630456</v>
      </c>
      <c r="H43" s="47">
        <f>E43/195547355*100</f>
        <v>0.0029348389805630456</v>
      </c>
      <c r="I43" s="89">
        <v>0</v>
      </c>
      <c r="J43" s="87"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2:26" ht="15.75" thickBot="1">
      <c r="B44" s="31"/>
      <c r="C44" s="33" t="s">
        <v>56</v>
      </c>
      <c r="D44" s="133"/>
      <c r="E44" s="133"/>
      <c r="F44" s="133"/>
      <c r="G44" s="33"/>
      <c r="H44" s="48"/>
      <c r="I44" s="90"/>
      <c r="J44" s="8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2:26" ht="15">
      <c r="B45" s="30" t="s">
        <v>30</v>
      </c>
      <c r="C45" s="29" t="s">
        <v>57</v>
      </c>
      <c r="D45" s="132">
        <f>2+6+17</f>
        <v>25</v>
      </c>
      <c r="E45" s="132">
        <f>34020+1770+3086+4046</f>
        <v>42922</v>
      </c>
      <c r="F45" s="132">
        <v>35656</v>
      </c>
      <c r="G45" s="38">
        <f>E45/195547355*100</f>
        <v>0.02194967045194756</v>
      </c>
      <c r="H45" s="47">
        <f>E45/195547355*100</f>
        <v>0.02194967045194756</v>
      </c>
      <c r="I45" s="92">
        <v>0</v>
      </c>
      <c r="J45" s="87"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2:26" ht="15.75" thickBot="1">
      <c r="B46" s="31"/>
      <c r="C46" s="33" t="s">
        <v>38</v>
      </c>
      <c r="D46" s="133"/>
      <c r="E46" s="133"/>
      <c r="F46" s="133"/>
      <c r="G46" s="33"/>
      <c r="H46" s="48"/>
      <c r="I46" s="93"/>
      <c r="J46" s="8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2:26" ht="15">
      <c r="B47" s="30" t="s">
        <v>31</v>
      </c>
      <c r="C47" s="29" t="s">
        <v>58</v>
      </c>
      <c r="D47" s="132"/>
      <c r="E47" s="132"/>
      <c r="F47" s="132"/>
      <c r="G47" s="38"/>
      <c r="H47" s="47"/>
      <c r="I47" s="92"/>
      <c r="J47" s="8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2:26" ht="15">
      <c r="B48" s="30"/>
      <c r="C48" s="29" t="s">
        <v>59</v>
      </c>
      <c r="D48" s="132"/>
      <c r="E48" s="132"/>
      <c r="F48" s="132"/>
      <c r="G48" s="29"/>
      <c r="H48" s="49"/>
      <c r="I48" s="94"/>
      <c r="J48" s="8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2:26" ht="15">
      <c r="B49" s="30"/>
      <c r="C49" s="29" t="s">
        <v>34</v>
      </c>
      <c r="D49" s="132"/>
      <c r="E49" s="132"/>
      <c r="F49" s="132"/>
      <c r="G49" s="29"/>
      <c r="H49" s="49"/>
      <c r="I49" s="94"/>
      <c r="J49" s="8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2:26" ht="15.75" thickBot="1">
      <c r="B50" s="31"/>
      <c r="C50" s="33" t="s">
        <v>35</v>
      </c>
      <c r="D50" s="133"/>
      <c r="E50" s="133"/>
      <c r="F50" s="133"/>
      <c r="G50" s="33"/>
      <c r="H50" s="48"/>
      <c r="I50" s="93"/>
      <c r="J50" s="8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26" ht="15">
      <c r="B51" s="30" t="s">
        <v>37</v>
      </c>
      <c r="C51" s="29" t="s">
        <v>60</v>
      </c>
      <c r="D51" s="132"/>
      <c r="E51" s="132"/>
      <c r="F51" s="132"/>
      <c r="G51" s="29"/>
      <c r="H51" s="49"/>
      <c r="I51" s="92"/>
      <c r="J51" s="8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26" ht="15.75" thickBot="1">
      <c r="B52" s="31"/>
      <c r="C52" s="33" t="s">
        <v>61</v>
      </c>
      <c r="D52" s="133"/>
      <c r="E52" s="133"/>
      <c r="F52" s="133"/>
      <c r="G52" s="33"/>
      <c r="H52" s="48"/>
      <c r="I52" s="93"/>
      <c r="J52" s="8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2:26" ht="15">
      <c r="B53" s="30" t="s">
        <v>39</v>
      </c>
      <c r="C53" s="29" t="s">
        <v>62</v>
      </c>
      <c r="D53" s="132">
        <v>3</v>
      </c>
      <c r="E53" s="132">
        <v>8220</v>
      </c>
      <c r="F53" s="132">
        <v>1620</v>
      </c>
      <c r="G53" s="38">
        <f>E53/195547355*100</f>
        <v>0.004203585366828409</v>
      </c>
      <c r="H53" s="47">
        <f>E53/195547355*100</f>
        <v>0.004203585366828409</v>
      </c>
      <c r="I53" s="92">
        <v>0</v>
      </c>
      <c r="J53" s="87"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2:26" ht="15.75" thickBot="1">
      <c r="B54" s="31"/>
      <c r="C54" s="33" t="s">
        <v>63</v>
      </c>
      <c r="D54" s="133"/>
      <c r="E54" s="133"/>
      <c r="F54" s="133"/>
      <c r="G54" s="33"/>
      <c r="H54" s="48"/>
      <c r="I54" s="93"/>
      <c r="J54" s="8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2:26" ht="15">
      <c r="B55" s="30" t="s">
        <v>64</v>
      </c>
      <c r="C55" s="29" t="s">
        <v>65</v>
      </c>
      <c r="D55" s="132">
        <v>1</v>
      </c>
      <c r="E55" s="132">
        <v>120</v>
      </c>
      <c r="F55" s="132">
        <v>0</v>
      </c>
      <c r="G55" s="38">
        <f>E55/195547355*100</f>
        <v>6.136620973472128E-05</v>
      </c>
      <c r="H55" s="47">
        <f>E55/195547355*100</f>
        <v>6.136620973472128E-05</v>
      </c>
      <c r="I55" s="92">
        <v>0</v>
      </c>
      <c r="J55" s="87"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2:26" ht="15.75" thickBot="1">
      <c r="B56" s="31"/>
      <c r="C56" s="33" t="s">
        <v>66</v>
      </c>
      <c r="D56" s="133"/>
      <c r="E56" s="133"/>
      <c r="F56" s="133"/>
      <c r="G56" s="33"/>
      <c r="H56" s="48"/>
      <c r="I56" s="93"/>
      <c r="J56" s="8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2:19" ht="15">
      <c r="B57" s="30" t="s">
        <v>67</v>
      </c>
      <c r="C57" s="29" t="s">
        <v>68</v>
      </c>
      <c r="D57" s="132"/>
      <c r="E57" s="132"/>
      <c r="F57" s="132"/>
      <c r="G57" s="29"/>
      <c r="H57" s="49"/>
      <c r="I57" s="92"/>
      <c r="J57" s="87"/>
      <c r="L57" s="2"/>
      <c r="M57" s="2"/>
      <c r="N57" s="2"/>
      <c r="O57" s="2"/>
      <c r="P57" s="2"/>
      <c r="Q57" s="2"/>
      <c r="R57" s="2"/>
      <c r="S57" s="2"/>
    </row>
    <row r="58" spans="2:19" ht="15.75" thickBot="1">
      <c r="B58" s="31"/>
      <c r="C58" s="33" t="s">
        <v>69</v>
      </c>
      <c r="D58" s="133"/>
      <c r="E58" s="133"/>
      <c r="F58" s="133"/>
      <c r="G58" s="33"/>
      <c r="H58" s="48"/>
      <c r="I58" s="93"/>
      <c r="J58" s="81"/>
      <c r="L58" s="2"/>
      <c r="M58" s="2"/>
      <c r="N58" s="2"/>
      <c r="O58" s="2"/>
      <c r="P58" s="2"/>
      <c r="Q58" s="2"/>
      <c r="R58" s="2"/>
      <c r="S58" s="2"/>
    </row>
    <row r="59" spans="2:19" ht="15">
      <c r="B59" s="30" t="s">
        <v>70</v>
      </c>
      <c r="C59" s="29" t="s">
        <v>40</v>
      </c>
      <c r="D59" s="132"/>
      <c r="E59" s="132"/>
      <c r="F59" s="132"/>
      <c r="G59" s="29"/>
      <c r="H59" s="49"/>
      <c r="I59" s="92"/>
      <c r="J59" s="87"/>
      <c r="L59" s="2"/>
      <c r="M59" s="2"/>
      <c r="N59" s="2"/>
      <c r="O59" s="2"/>
      <c r="P59" s="2"/>
      <c r="Q59" s="2"/>
      <c r="R59" s="2"/>
      <c r="S59" s="2"/>
    </row>
    <row r="60" spans="2:19" ht="15">
      <c r="B60" s="30"/>
      <c r="C60" s="29" t="s">
        <v>41</v>
      </c>
      <c r="D60" s="132"/>
      <c r="E60" s="132"/>
      <c r="F60" s="132"/>
      <c r="G60" s="29"/>
      <c r="H60" s="49"/>
      <c r="I60" s="94"/>
      <c r="J60" s="82"/>
      <c r="L60" s="2"/>
      <c r="M60" s="2"/>
      <c r="N60" s="2"/>
      <c r="O60" s="2"/>
      <c r="P60" s="2"/>
      <c r="Q60" s="2"/>
      <c r="R60" s="2"/>
      <c r="S60" s="2"/>
    </row>
    <row r="61" spans="2:19" ht="15.75" thickBot="1">
      <c r="B61" s="30" t="s">
        <v>134</v>
      </c>
      <c r="C61" s="29" t="s">
        <v>137</v>
      </c>
      <c r="D61" s="132"/>
      <c r="E61" s="132"/>
      <c r="F61" s="132"/>
      <c r="G61" s="38"/>
      <c r="H61" s="47">
        <f>E61/195547355*100</f>
        <v>0</v>
      </c>
      <c r="I61" s="94">
        <v>0</v>
      </c>
      <c r="J61" s="82">
        <v>0</v>
      </c>
      <c r="L61" s="2"/>
      <c r="M61" s="2"/>
      <c r="N61" s="2"/>
      <c r="O61" s="2"/>
      <c r="P61" s="2"/>
      <c r="Q61" s="2"/>
      <c r="R61" s="2"/>
      <c r="S61" s="2"/>
    </row>
    <row r="62" spans="2:19" ht="16.5" thickBot="1">
      <c r="B62" s="37"/>
      <c r="C62" s="35" t="s">
        <v>71</v>
      </c>
      <c r="D62" s="135">
        <f>D43+D45+D47+D53+D55+D61</f>
        <v>32</v>
      </c>
      <c r="E62" s="135">
        <f>E43+E45+E47+E53+E55+E61</f>
        <v>57001</v>
      </c>
      <c r="F62" s="135">
        <f>F43+F45+F47+F53+F55+F61</f>
        <v>43015</v>
      </c>
      <c r="G62" s="43">
        <f>E62/195547355*100</f>
        <v>0.029149461009073736</v>
      </c>
      <c r="H62" s="53">
        <f>E62/195547355*100</f>
        <v>0.029149461009073736</v>
      </c>
      <c r="I62" s="95">
        <v>0</v>
      </c>
      <c r="J62" s="85">
        <v>0</v>
      </c>
      <c r="L62" s="2"/>
      <c r="M62" s="2"/>
      <c r="N62" s="2"/>
      <c r="O62" s="2"/>
      <c r="P62" s="2"/>
      <c r="Q62" s="2"/>
      <c r="R62" s="2"/>
      <c r="S62" s="2"/>
    </row>
    <row r="63" spans="2:19" ht="16.5" thickBot="1">
      <c r="B63" s="34" t="s">
        <v>43</v>
      </c>
      <c r="C63" s="35" t="s">
        <v>72</v>
      </c>
      <c r="D63" s="134"/>
      <c r="E63" s="134"/>
      <c r="F63" s="134"/>
      <c r="G63" s="36"/>
      <c r="H63" s="52"/>
      <c r="I63" s="21" t="s">
        <v>199</v>
      </c>
      <c r="J63" s="97" t="s">
        <v>199</v>
      </c>
      <c r="L63" s="2"/>
      <c r="M63" s="2"/>
      <c r="N63" s="2"/>
      <c r="O63" s="2"/>
      <c r="P63" s="2"/>
      <c r="Q63" s="2"/>
      <c r="R63" s="2"/>
      <c r="S63" s="2"/>
    </row>
    <row r="64" spans="2:19" ht="15.75" thickBot="1">
      <c r="B64" s="174" t="s">
        <v>26</v>
      </c>
      <c r="C64" s="36" t="s">
        <v>36</v>
      </c>
      <c r="D64" s="134">
        <f>89+561</f>
        <v>650</v>
      </c>
      <c r="E64" s="134">
        <f>13011190+2497047</f>
        <v>15508237</v>
      </c>
      <c r="F64" s="134">
        <f>13001515+2497047</f>
        <v>15498562</v>
      </c>
      <c r="G64" s="44">
        <f>E64/195547355*100</f>
        <v>7.9306810363147076</v>
      </c>
      <c r="H64" s="50">
        <f>E64/195547355*100</f>
        <v>7.9306810363147076</v>
      </c>
      <c r="I64" s="95">
        <v>58700</v>
      </c>
      <c r="J64" s="50">
        <f>ROUND(I64/195547355*100,2)</f>
        <v>0.03</v>
      </c>
      <c r="L64" s="2"/>
      <c r="M64" s="2"/>
      <c r="N64" s="2"/>
      <c r="O64" s="2"/>
      <c r="P64" s="2"/>
      <c r="Q64" s="2"/>
      <c r="R64" s="2"/>
      <c r="S64" s="2"/>
    </row>
    <row r="65" spans="2:19" ht="15">
      <c r="B65" s="175" t="s">
        <v>30</v>
      </c>
      <c r="C65" s="29" t="s">
        <v>73</v>
      </c>
      <c r="D65" s="132"/>
      <c r="E65" s="132"/>
      <c r="F65" s="132"/>
      <c r="G65" s="29"/>
      <c r="H65" s="49"/>
      <c r="I65" s="92"/>
      <c r="J65" s="87"/>
      <c r="L65" s="2"/>
      <c r="M65" s="2"/>
      <c r="N65" s="2"/>
      <c r="O65" s="2"/>
      <c r="P65" s="2"/>
      <c r="Q65" s="2"/>
      <c r="R65" s="2"/>
      <c r="S65" s="2"/>
    </row>
    <row r="66" spans="2:19" ht="15">
      <c r="B66" s="30"/>
      <c r="C66" s="29" t="s">
        <v>93</v>
      </c>
      <c r="D66" s="132">
        <f>57823+3+1</f>
        <v>57827</v>
      </c>
      <c r="E66" s="132">
        <f>75092841+1544+20</f>
        <v>75094405</v>
      </c>
      <c r="F66" s="132">
        <f>74422781+1544+20</f>
        <v>74424345</v>
      </c>
      <c r="G66" s="38">
        <f>E66/195547355*100</f>
        <v>38.402158392784195</v>
      </c>
      <c r="H66" s="47">
        <f>E66/195547355*100</f>
        <v>38.402158392784195</v>
      </c>
      <c r="I66" s="94">
        <v>13040</v>
      </c>
      <c r="J66" s="271">
        <f>ROUND(I66/195547355*100,2)</f>
        <v>0.01</v>
      </c>
      <c r="L66" s="2"/>
      <c r="M66" s="2"/>
      <c r="N66" s="2"/>
      <c r="O66" s="2"/>
      <c r="P66" s="2"/>
      <c r="Q66" s="2"/>
      <c r="R66" s="2"/>
      <c r="S66" s="2"/>
    </row>
    <row r="67" spans="2:19" ht="15">
      <c r="B67" s="30"/>
      <c r="C67" s="29" t="s">
        <v>75</v>
      </c>
      <c r="D67" s="132"/>
      <c r="E67" s="132"/>
      <c r="F67" s="132"/>
      <c r="G67" s="29"/>
      <c r="H67" s="49"/>
      <c r="I67" s="94"/>
      <c r="J67" s="82"/>
      <c r="L67" s="2"/>
      <c r="M67" s="2"/>
      <c r="N67" s="2"/>
      <c r="O67" s="2"/>
      <c r="P67" s="2"/>
      <c r="Q67" s="2"/>
      <c r="R67" s="2"/>
      <c r="S67" s="2"/>
    </row>
    <row r="68" spans="2:19" ht="15">
      <c r="B68" s="30"/>
      <c r="C68" s="29" t="s">
        <v>76</v>
      </c>
      <c r="D68" s="132"/>
      <c r="E68" s="132"/>
      <c r="F68" s="132"/>
      <c r="G68" s="29"/>
      <c r="H68" s="49"/>
      <c r="I68" s="94"/>
      <c r="J68" s="82"/>
      <c r="L68" s="2"/>
      <c r="M68" s="2"/>
      <c r="N68" s="2"/>
      <c r="O68" s="2"/>
      <c r="P68" s="2"/>
      <c r="Q68" s="2"/>
      <c r="R68" s="2"/>
      <c r="S68" s="2"/>
    </row>
    <row r="69" spans="2:19" ht="15">
      <c r="B69" s="30"/>
      <c r="C69" s="29" t="s">
        <v>77</v>
      </c>
      <c r="D69" s="132"/>
      <c r="E69" s="132"/>
      <c r="F69" s="132"/>
      <c r="G69" s="29"/>
      <c r="H69" s="49"/>
      <c r="I69" s="94"/>
      <c r="J69" s="82"/>
      <c r="L69" s="2"/>
      <c r="M69" s="2"/>
      <c r="N69" s="2"/>
      <c r="O69" s="2"/>
      <c r="P69" s="2"/>
      <c r="Q69" s="2"/>
      <c r="R69" s="2"/>
      <c r="S69" s="2"/>
    </row>
    <row r="70" spans="2:19" ht="15">
      <c r="B70" s="30"/>
      <c r="C70" s="29" t="s">
        <v>94</v>
      </c>
      <c r="D70" s="132"/>
      <c r="E70" s="132"/>
      <c r="F70" s="132"/>
      <c r="G70" s="29"/>
      <c r="H70" s="49"/>
      <c r="I70" s="94"/>
      <c r="J70" s="82"/>
      <c r="L70" s="2"/>
      <c r="M70" s="2"/>
      <c r="N70" s="2"/>
      <c r="O70" s="2"/>
      <c r="P70" s="2"/>
      <c r="Q70" s="2"/>
      <c r="R70" s="2"/>
      <c r="S70" s="2"/>
    </row>
    <row r="71" spans="2:19" ht="15">
      <c r="B71" s="30"/>
      <c r="C71" s="29" t="s">
        <v>95</v>
      </c>
      <c r="D71" s="132"/>
      <c r="E71" s="132"/>
      <c r="F71" s="132"/>
      <c r="G71" s="29"/>
      <c r="H71" s="49"/>
      <c r="I71" s="94"/>
      <c r="J71" s="82"/>
      <c r="L71" s="2"/>
      <c r="M71" s="2"/>
      <c r="N71" s="2"/>
      <c r="O71" s="2"/>
      <c r="P71" s="2"/>
      <c r="Q71" s="2"/>
      <c r="R71" s="2"/>
      <c r="S71" s="2"/>
    </row>
    <row r="72" spans="2:19" ht="15">
      <c r="B72" s="30"/>
      <c r="C72" s="29" t="s">
        <v>74</v>
      </c>
      <c r="D72" s="132">
        <f>60+1</f>
        <v>61</v>
      </c>
      <c r="E72" s="132">
        <f>10975853+150000</f>
        <v>11125853</v>
      </c>
      <c r="F72" s="132">
        <f>10975853+150000</f>
        <v>11125853</v>
      </c>
      <c r="G72" s="38">
        <f>E72/195547355*100</f>
        <v>5.689595238963984</v>
      </c>
      <c r="H72" s="47">
        <f>E72/195547355*100</f>
        <v>5.689595238963984</v>
      </c>
      <c r="I72" s="94">
        <v>0</v>
      </c>
      <c r="J72" s="82">
        <v>0</v>
      </c>
      <c r="L72" s="2"/>
      <c r="M72" s="2"/>
      <c r="N72" s="2"/>
      <c r="O72" s="2"/>
      <c r="P72" s="2"/>
      <c r="Q72" s="2"/>
      <c r="R72" s="2"/>
      <c r="S72" s="2"/>
    </row>
    <row r="73" spans="2:19" ht="15">
      <c r="B73" s="30"/>
      <c r="C73" s="29" t="s">
        <v>75</v>
      </c>
      <c r="D73" s="132"/>
      <c r="E73" s="132"/>
      <c r="F73" s="132"/>
      <c r="G73" s="29"/>
      <c r="H73" s="49"/>
      <c r="I73" s="94"/>
      <c r="J73" s="82"/>
      <c r="L73" s="2"/>
      <c r="M73" s="2"/>
      <c r="N73" s="2"/>
      <c r="O73" s="2"/>
      <c r="P73" s="2"/>
      <c r="Q73" s="2"/>
      <c r="R73" s="2"/>
      <c r="S73" s="2"/>
    </row>
    <row r="74" spans="2:19" ht="15">
      <c r="B74" s="30"/>
      <c r="C74" s="29" t="s">
        <v>76</v>
      </c>
      <c r="D74" s="132"/>
      <c r="E74" s="132"/>
      <c r="F74" s="132"/>
      <c r="G74" s="29"/>
      <c r="H74" s="49"/>
      <c r="I74" s="94"/>
      <c r="J74" s="82"/>
      <c r="L74" s="2"/>
      <c r="M74" s="2"/>
      <c r="N74" s="2"/>
      <c r="O74" s="2"/>
      <c r="P74" s="2"/>
      <c r="Q74" s="2"/>
      <c r="R74" s="2"/>
      <c r="S74" s="2"/>
    </row>
    <row r="75" spans="2:19" ht="15">
      <c r="B75" s="30"/>
      <c r="C75" s="29" t="s">
        <v>77</v>
      </c>
      <c r="D75" s="132"/>
      <c r="E75" s="132"/>
      <c r="F75" s="132"/>
      <c r="G75" s="29"/>
      <c r="H75" s="49"/>
      <c r="I75" s="94"/>
      <c r="J75" s="82"/>
      <c r="L75" s="2"/>
      <c r="M75" s="2"/>
      <c r="N75" s="2"/>
      <c r="O75" s="2"/>
      <c r="P75" s="2"/>
      <c r="Q75" s="2"/>
      <c r="R75" s="2"/>
      <c r="S75" s="2"/>
    </row>
    <row r="76" spans="2:19" ht="15">
      <c r="B76" s="30"/>
      <c r="C76" s="29" t="s">
        <v>78</v>
      </c>
      <c r="D76" s="132"/>
      <c r="E76" s="132"/>
      <c r="F76" s="132"/>
      <c r="G76" s="29"/>
      <c r="H76" s="49"/>
      <c r="I76" s="94"/>
      <c r="J76" s="82"/>
      <c r="L76" s="2"/>
      <c r="M76" s="2"/>
      <c r="N76" s="2"/>
      <c r="O76" s="2"/>
      <c r="P76" s="2"/>
      <c r="Q76" s="2"/>
      <c r="R76" s="2"/>
      <c r="S76" s="2"/>
    </row>
    <row r="77" spans="2:19" ht="15.75" thickBot="1">
      <c r="B77" s="31"/>
      <c r="C77" s="33" t="s">
        <v>79</v>
      </c>
      <c r="D77" s="133"/>
      <c r="E77" s="133"/>
      <c r="F77" s="133"/>
      <c r="G77" s="33"/>
      <c r="H77" s="48"/>
      <c r="I77" s="93"/>
      <c r="J77" s="81"/>
      <c r="L77" s="2"/>
      <c r="M77" s="2"/>
      <c r="N77" s="2"/>
      <c r="O77" s="2"/>
      <c r="P77" s="2"/>
      <c r="Q77" s="2"/>
      <c r="R77" s="2"/>
      <c r="S77" s="2"/>
    </row>
    <row r="78" spans="2:19" ht="15">
      <c r="B78" s="175" t="s">
        <v>31</v>
      </c>
      <c r="C78" s="29" t="s">
        <v>40</v>
      </c>
      <c r="D78" s="132"/>
      <c r="E78" s="132"/>
      <c r="F78" s="132"/>
      <c r="G78" s="29"/>
      <c r="H78" s="49"/>
      <c r="I78" s="92"/>
      <c r="J78" s="87"/>
      <c r="L78" s="2"/>
      <c r="M78" s="2"/>
      <c r="N78" s="2"/>
      <c r="O78" s="2"/>
      <c r="P78" s="2"/>
      <c r="Q78" s="2"/>
      <c r="R78" s="2"/>
      <c r="S78" s="2"/>
    </row>
    <row r="79" spans="2:19" ht="15">
      <c r="B79" s="30"/>
      <c r="C79" s="29" t="s">
        <v>138</v>
      </c>
      <c r="D79" s="132"/>
      <c r="E79" s="132"/>
      <c r="F79" s="132"/>
      <c r="G79" s="38"/>
      <c r="H79" s="47"/>
      <c r="I79" s="94"/>
      <c r="J79" s="82"/>
      <c r="L79" s="2"/>
      <c r="M79" s="2"/>
      <c r="N79" s="2"/>
      <c r="O79" s="2"/>
      <c r="P79" s="2"/>
      <c r="Q79" s="2"/>
      <c r="R79" s="2"/>
      <c r="S79" s="2"/>
    </row>
    <row r="80" spans="2:19" ht="15.75" thickBot="1">
      <c r="B80" s="176" t="s">
        <v>120</v>
      </c>
      <c r="C80" s="33" t="s">
        <v>121</v>
      </c>
      <c r="D80" s="133">
        <f>431+76</f>
        <v>507</v>
      </c>
      <c r="E80" s="133">
        <f>1956905+783487</f>
        <v>2740392</v>
      </c>
      <c r="F80" s="133">
        <f>1912937+782841</f>
        <v>2695778</v>
      </c>
      <c r="G80" s="38">
        <f>E80/195547355*100</f>
        <v>1.401395585227936</v>
      </c>
      <c r="H80" s="47">
        <f>E80/195547355*100</f>
        <v>1.401395585227936</v>
      </c>
      <c r="I80" s="93">
        <v>0</v>
      </c>
      <c r="J80" s="81">
        <v>0</v>
      </c>
      <c r="L80" s="2"/>
      <c r="M80" s="2"/>
      <c r="N80" s="2"/>
      <c r="O80" s="2"/>
      <c r="P80" s="2"/>
      <c r="Q80" s="2"/>
      <c r="R80" s="2"/>
      <c r="S80" s="2"/>
    </row>
    <row r="81" spans="2:19" ht="16.5" thickBot="1">
      <c r="B81" s="37"/>
      <c r="C81" s="35" t="s">
        <v>80</v>
      </c>
      <c r="D81" s="135">
        <f>D64+D66+D72+D80+D79</f>
        <v>59045</v>
      </c>
      <c r="E81" s="135">
        <f>E64+E66+E72+E80+E79</f>
        <v>104468887</v>
      </c>
      <c r="F81" s="135">
        <f>F64+F66+F72+F80+F79</f>
        <v>103744538</v>
      </c>
      <c r="G81" s="46">
        <f>G64+G66+G72+G80+G79</f>
        <v>53.423830253290824</v>
      </c>
      <c r="H81" s="53">
        <f>E81/195547355*100</f>
        <v>53.42383025329082</v>
      </c>
      <c r="I81" s="269">
        <f>I64+I66+I72+I80+I79</f>
        <v>71740</v>
      </c>
      <c r="J81" s="46">
        <f>ROUND(J64+J66+J72+J80+J79,2)</f>
        <v>0.04</v>
      </c>
      <c r="L81" s="2"/>
      <c r="M81" s="2"/>
      <c r="N81" s="2"/>
      <c r="O81" s="2"/>
      <c r="P81" s="2"/>
      <c r="Q81" s="2"/>
      <c r="R81" s="2"/>
      <c r="S81" s="2"/>
    </row>
    <row r="82" spans="2:19" ht="15.75">
      <c r="B82" s="30"/>
      <c r="C82" s="28" t="s">
        <v>81</v>
      </c>
      <c r="D82" s="132"/>
      <c r="E82" s="132"/>
      <c r="F82" s="132"/>
      <c r="G82" s="29"/>
      <c r="H82" s="49"/>
      <c r="I82" s="92"/>
      <c r="J82" s="87"/>
      <c r="L82" s="2"/>
      <c r="M82" s="2"/>
      <c r="N82" s="2"/>
      <c r="O82" s="2"/>
      <c r="P82" s="2"/>
      <c r="Q82" s="2"/>
      <c r="R82" s="2"/>
      <c r="S82" s="2"/>
    </row>
    <row r="83" spans="2:19" ht="15.75">
      <c r="B83" s="30"/>
      <c r="C83" s="28" t="s">
        <v>82</v>
      </c>
      <c r="D83" s="132"/>
      <c r="E83" s="132"/>
      <c r="F83" s="132"/>
      <c r="G83" s="29"/>
      <c r="H83" s="49"/>
      <c r="I83" s="21" t="s">
        <v>199</v>
      </c>
      <c r="J83" s="25" t="s">
        <v>199</v>
      </c>
      <c r="L83" s="2"/>
      <c r="M83" s="2"/>
      <c r="N83" s="2"/>
      <c r="O83" s="2"/>
      <c r="P83" s="2"/>
      <c r="Q83" s="2"/>
      <c r="R83" s="2"/>
      <c r="S83" s="2"/>
    </row>
    <row r="84" spans="2:19" ht="16.5" thickBot="1">
      <c r="B84" s="31"/>
      <c r="C84" s="32" t="s">
        <v>83</v>
      </c>
      <c r="D84" s="136">
        <f>D62+D81</f>
        <v>59077</v>
      </c>
      <c r="E84" s="136">
        <f>E62+E81</f>
        <v>104525888</v>
      </c>
      <c r="F84" s="136">
        <f>F62+F81</f>
        <v>103787553</v>
      </c>
      <c r="G84" s="45">
        <f>E84/195547355*100</f>
        <v>53.4529797142999</v>
      </c>
      <c r="H84" s="45">
        <f>E84/195547355*100</f>
        <v>53.4529797142999</v>
      </c>
      <c r="I84" s="136">
        <f>I62+I81</f>
        <v>71740</v>
      </c>
      <c r="J84" s="136">
        <f>J62+J81</f>
        <v>0.04</v>
      </c>
      <c r="L84" s="2"/>
      <c r="M84" s="2"/>
      <c r="N84" s="2"/>
      <c r="O84" s="2"/>
      <c r="P84" s="2"/>
      <c r="Q84" s="2"/>
      <c r="R84" s="2"/>
      <c r="S84" s="2"/>
    </row>
    <row r="85" spans="2:19" ht="16.5" thickBot="1">
      <c r="B85" s="37"/>
      <c r="C85" s="35" t="s">
        <v>84</v>
      </c>
      <c r="D85" s="135">
        <f>D39+D84</f>
        <v>59129</v>
      </c>
      <c r="E85" s="135">
        <f>E39+E84</f>
        <v>195547355</v>
      </c>
      <c r="F85" s="135">
        <f>F39+F84</f>
        <v>194809020</v>
      </c>
      <c r="G85" s="43">
        <f>E85/195547355*100</f>
        <v>100</v>
      </c>
      <c r="H85" s="53">
        <f>E85/195547355*100</f>
        <v>100</v>
      </c>
      <c r="I85" s="135">
        <f>I39+I84</f>
        <v>71740</v>
      </c>
      <c r="J85" s="135">
        <f>J39+J84</f>
        <v>0.04</v>
      </c>
      <c r="L85" s="2"/>
      <c r="M85" s="2"/>
      <c r="N85" s="2"/>
      <c r="O85" s="2"/>
      <c r="P85" s="2"/>
      <c r="Q85" s="2"/>
      <c r="R85" s="2"/>
      <c r="S85" s="2"/>
    </row>
    <row r="86" spans="2:19" ht="15.75">
      <c r="B86" s="177" t="s">
        <v>85</v>
      </c>
      <c r="C86" s="28" t="s">
        <v>86</v>
      </c>
      <c r="D86" s="132"/>
      <c r="E86" s="132"/>
      <c r="F86" s="132"/>
      <c r="G86" s="29"/>
      <c r="H86" s="49"/>
      <c r="I86" s="92"/>
      <c r="J86" s="87"/>
      <c r="L86" s="2"/>
      <c r="M86" s="2"/>
      <c r="N86" s="2"/>
      <c r="O86" s="2"/>
      <c r="P86" s="2"/>
      <c r="Q86" s="2"/>
      <c r="R86" s="2"/>
      <c r="S86" s="2"/>
    </row>
    <row r="87" spans="2:19" ht="15.75">
      <c r="B87" s="30"/>
      <c r="C87" s="28" t="s">
        <v>87</v>
      </c>
      <c r="D87" s="132"/>
      <c r="E87" s="132"/>
      <c r="F87" s="132"/>
      <c r="G87" s="29"/>
      <c r="H87" s="49"/>
      <c r="I87" s="94"/>
      <c r="J87" s="82"/>
      <c r="L87" s="2"/>
      <c r="M87" s="2"/>
      <c r="N87" s="2"/>
      <c r="O87" s="2"/>
      <c r="P87" s="2"/>
      <c r="Q87" s="2"/>
      <c r="R87" s="2"/>
      <c r="S87" s="2"/>
    </row>
    <row r="88" spans="2:19" ht="15.75">
      <c r="B88" s="30"/>
      <c r="C88" s="28" t="s">
        <v>88</v>
      </c>
      <c r="D88" s="132"/>
      <c r="E88" s="132"/>
      <c r="F88" s="132"/>
      <c r="G88" s="21" t="s">
        <v>199</v>
      </c>
      <c r="H88" s="49"/>
      <c r="I88" s="21" t="s">
        <v>199</v>
      </c>
      <c r="J88" s="25" t="s">
        <v>199</v>
      </c>
      <c r="L88" s="2"/>
      <c r="M88" s="2"/>
      <c r="N88" s="2"/>
      <c r="O88" s="2"/>
      <c r="P88" s="2"/>
      <c r="Q88" s="2"/>
      <c r="R88" s="2"/>
      <c r="S88" s="2"/>
    </row>
    <row r="89" spans="2:19" ht="15.75">
      <c r="B89" s="30"/>
      <c r="C89" s="28" t="s">
        <v>89</v>
      </c>
      <c r="D89" s="132"/>
      <c r="E89" s="132"/>
      <c r="F89" s="132"/>
      <c r="G89" s="29"/>
      <c r="H89" s="49"/>
      <c r="I89" s="94"/>
      <c r="J89" s="82"/>
      <c r="L89" s="2"/>
      <c r="M89" s="2"/>
      <c r="N89" s="2"/>
      <c r="O89" s="2"/>
      <c r="P89" s="2"/>
      <c r="Q89" s="2"/>
      <c r="R89" s="2"/>
      <c r="S89" s="2"/>
    </row>
    <row r="90" spans="2:19" ht="15.75">
      <c r="B90" s="30"/>
      <c r="C90" s="28" t="s">
        <v>90</v>
      </c>
      <c r="D90" s="132"/>
      <c r="E90" s="132"/>
      <c r="F90" s="132"/>
      <c r="G90" s="29"/>
      <c r="H90" s="49"/>
      <c r="I90" s="94"/>
      <c r="J90" s="82"/>
      <c r="L90" s="2"/>
      <c r="M90" s="2"/>
      <c r="N90" s="2"/>
      <c r="O90" s="2"/>
      <c r="P90" s="2"/>
      <c r="Q90" s="2"/>
      <c r="R90" s="2"/>
      <c r="S90" s="2"/>
    </row>
    <row r="91" spans="2:19" ht="16.5" thickBot="1">
      <c r="B91" s="31"/>
      <c r="C91" s="32" t="s">
        <v>91</v>
      </c>
      <c r="D91" s="133"/>
      <c r="E91" s="133"/>
      <c r="F91" s="133"/>
      <c r="G91" s="33"/>
      <c r="H91" s="48"/>
      <c r="I91" s="93"/>
      <c r="J91" s="81"/>
      <c r="L91" s="2"/>
      <c r="M91" s="2"/>
      <c r="N91" s="2"/>
      <c r="O91" s="2"/>
      <c r="P91" s="2"/>
      <c r="Q91" s="2"/>
      <c r="R91" s="2"/>
      <c r="S91" s="2"/>
    </row>
    <row r="92" spans="2:19" ht="15">
      <c r="B92" s="178" t="s">
        <v>276</v>
      </c>
      <c r="C92" s="29" t="s">
        <v>22</v>
      </c>
      <c r="D92" s="132"/>
      <c r="E92" s="132"/>
      <c r="F92" s="132"/>
      <c r="G92" s="59"/>
      <c r="H92" s="49"/>
      <c r="I92" s="94"/>
      <c r="J92" s="82"/>
      <c r="L92" s="2"/>
      <c r="M92" s="2"/>
      <c r="N92" s="2"/>
      <c r="O92" s="2"/>
      <c r="P92" s="2"/>
      <c r="Q92" s="2"/>
      <c r="R92" s="2"/>
      <c r="S92" s="2"/>
    </row>
    <row r="93" spans="2:19" ht="16.5" thickBot="1">
      <c r="B93" s="31"/>
      <c r="C93" s="33" t="s">
        <v>50</v>
      </c>
      <c r="D93" s="133"/>
      <c r="E93" s="133"/>
      <c r="F93" s="133"/>
      <c r="G93" s="187" t="s">
        <v>199</v>
      </c>
      <c r="H93" s="184"/>
      <c r="I93" s="48"/>
      <c r="J93" s="185"/>
      <c r="L93" s="2"/>
      <c r="M93" s="2"/>
      <c r="N93" s="2"/>
      <c r="O93" s="2"/>
      <c r="P93" s="2"/>
      <c r="Q93" s="2"/>
      <c r="R93" s="2"/>
      <c r="S93" s="2"/>
    </row>
    <row r="94" spans="2:19" ht="16.5" thickBot="1">
      <c r="B94" s="178" t="s">
        <v>277</v>
      </c>
      <c r="C94" s="29" t="s">
        <v>53</v>
      </c>
      <c r="D94" s="132"/>
      <c r="E94" s="132"/>
      <c r="F94" s="132"/>
      <c r="G94" s="96" t="s">
        <v>199</v>
      </c>
      <c r="H94" s="183"/>
      <c r="I94" s="132"/>
      <c r="J94" s="182"/>
      <c r="L94" s="2"/>
      <c r="M94" s="2"/>
      <c r="N94" s="2"/>
      <c r="O94" s="2"/>
      <c r="P94" s="2"/>
      <c r="Q94" s="2"/>
      <c r="R94" s="2"/>
      <c r="S94" s="2"/>
    </row>
    <row r="95" spans="2:19" ht="15.75">
      <c r="B95" s="39"/>
      <c r="C95" s="72" t="s">
        <v>0</v>
      </c>
      <c r="D95" s="138">
        <f>D39+D84</f>
        <v>59129</v>
      </c>
      <c r="E95" s="138">
        <f>E39+E84</f>
        <v>195547355</v>
      </c>
      <c r="F95" s="138">
        <f>F39+F84</f>
        <v>194809020</v>
      </c>
      <c r="G95" s="96" t="s">
        <v>199</v>
      </c>
      <c r="H95" s="58">
        <f>H39+H84</f>
        <v>100</v>
      </c>
      <c r="I95" s="138">
        <f>I39+I84</f>
        <v>71740</v>
      </c>
      <c r="J95" s="138">
        <f>J39+J84</f>
        <v>0.04</v>
      </c>
      <c r="L95" s="2"/>
      <c r="M95" s="2"/>
      <c r="N95" s="2"/>
      <c r="O95" s="2"/>
      <c r="P95" s="2"/>
      <c r="Q95" s="2"/>
      <c r="R95" s="2"/>
      <c r="S95" s="2"/>
    </row>
    <row r="96" spans="2:19" ht="16.5" thickBot="1">
      <c r="B96" s="31"/>
      <c r="C96" s="32" t="s">
        <v>92</v>
      </c>
      <c r="D96" s="133"/>
      <c r="E96" s="133"/>
      <c r="F96" s="133"/>
      <c r="G96" s="33"/>
      <c r="H96" s="48"/>
      <c r="I96" s="93"/>
      <c r="J96" s="81"/>
      <c r="L96" s="2"/>
      <c r="M96" s="2"/>
      <c r="N96" s="2"/>
      <c r="O96" s="2"/>
      <c r="P96" s="2"/>
      <c r="Q96" s="2"/>
      <c r="R96" s="2"/>
      <c r="S96" s="2"/>
    </row>
    <row r="97" spans="2:19" ht="15.75">
      <c r="B97" s="73" t="s">
        <v>123</v>
      </c>
      <c r="C97" s="74"/>
      <c r="D97" s="73"/>
      <c r="E97" s="73"/>
      <c r="F97" s="73"/>
      <c r="G97" s="73"/>
      <c r="H97" s="73"/>
      <c r="I97" s="2"/>
      <c r="L97" s="2"/>
      <c r="M97" s="2"/>
      <c r="N97" s="2"/>
      <c r="O97" s="2"/>
      <c r="P97" s="2"/>
      <c r="Q97" s="2"/>
      <c r="R97" s="2"/>
      <c r="S97" s="2"/>
    </row>
    <row r="98" spans="2:19" ht="15">
      <c r="B98" s="75" t="str">
        <f ca="1">CELL("filename")</f>
        <v>D:\Backup\boardmeet\JUNE13\[SH_Pattern_FAL___300613.xls]Sheet1</v>
      </c>
      <c r="C98" s="6"/>
      <c r="D98" s="6"/>
      <c r="E98" s="6"/>
      <c r="F98" s="6"/>
      <c r="G98" s="6"/>
      <c r="H98" s="6"/>
      <c r="I98" s="2"/>
      <c r="L98" s="2"/>
      <c r="M98" s="2"/>
      <c r="N98" s="2"/>
      <c r="O98" s="2"/>
      <c r="P98" s="2"/>
      <c r="Q98" s="2"/>
      <c r="R98" s="2"/>
      <c r="S98" s="2"/>
    </row>
    <row r="99" spans="3:19" ht="15">
      <c r="C99" s="6"/>
      <c r="D99" s="6"/>
      <c r="E99" s="6"/>
      <c r="F99" s="6"/>
      <c r="G99" s="6"/>
      <c r="H99" s="6"/>
      <c r="I99" s="2"/>
      <c r="L99" s="2"/>
      <c r="M99" s="2"/>
      <c r="N99" s="2"/>
      <c r="O99" s="2"/>
      <c r="P99" s="2"/>
      <c r="Q99" s="2"/>
      <c r="R99" s="2"/>
      <c r="S99" s="2"/>
    </row>
    <row r="100" spans="2:19" ht="15">
      <c r="B100" s="2"/>
      <c r="C100" s="2"/>
      <c r="D100" s="2"/>
      <c r="E100" s="2"/>
      <c r="F100" s="2"/>
      <c r="G100" s="2"/>
      <c r="H100" s="2"/>
      <c r="I100" s="2"/>
      <c r="L100" s="2"/>
      <c r="M100" s="2"/>
      <c r="N100" s="2"/>
      <c r="O100" s="2"/>
      <c r="P100" s="2"/>
      <c r="Q100" s="2"/>
      <c r="R100" s="2"/>
      <c r="S100" s="2"/>
    </row>
    <row r="101" spans="2:19" ht="15">
      <c r="B101" s="2"/>
      <c r="C101" s="2"/>
      <c r="D101" s="2"/>
      <c r="E101" s="2"/>
      <c r="F101" s="2"/>
      <c r="G101" s="2"/>
      <c r="H101" s="2"/>
      <c r="I101" s="2"/>
      <c r="L101" s="2"/>
      <c r="M101" s="2"/>
      <c r="N101" s="2"/>
      <c r="O101" s="2"/>
      <c r="P101" s="2"/>
      <c r="Q101" s="2"/>
      <c r="R101" s="2"/>
      <c r="S101" s="2"/>
    </row>
    <row r="102" spans="2:19" ht="15">
      <c r="B102" s="2"/>
      <c r="C102" s="2"/>
      <c r="D102" s="2"/>
      <c r="E102" s="2"/>
      <c r="F102" s="2"/>
      <c r="G102" s="2"/>
      <c r="H102" s="2"/>
      <c r="I102" s="2"/>
      <c r="L102" s="2"/>
      <c r="M102" s="2"/>
      <c r="N102" s="2"/>
      <c r="O102" s="2"/>
      <c r="P102" s="2"/>
      <c r="Q102" s="2"/>
      <c r="R102" s="2"/>
      <c r="S102" s="2"/>
    </row>
    <row r="103" spans="2:19" ht="15">
      <c r="B103" s="2"/>
      <c r="C103" s="2"/>
      <c r="D103" s="2"/>
      <c r="E103" s="181"/>
      <c r="F103" s="2"/>
      <c r="G103" s="2"/>
      <c r="H103" s="2"/>
      <c r="I103" s="2"/>
      <c r="J103" s="2"/>
      <c r="L103" s="2"/>
      <c r="M103" s="2"/>
      <c r="N103" s="2"/>
      <c r="O103" s="2"/>
      <c r="P103" s="2"/>
      <c r="Q103" s="2"/>
      <c r="R103" s="2"/>
      <c r="S103" s="2"/>
    </row>
    <row r="104" spans="2:9" ht="15">
      <c r="B104" s="2"/>
      <c r="C104" s="2"/>
      <c r="D104" s="2"/>
      <c r="E104" s="2"/>
      <c r="F104" s="2"/>
      <c r="G104" s="2"/>
      <c r="H104" s="2"/>
      <c r="I104" s="2"/>
    </row>
    <row r="105" spans="2:9" ht="15">
      <c r="B105" s="2"/>
      <c r="C105" s="2"/>
      <c r="D105" s="2"/>
      <c r="E105" s="2"/>
      <c r="F105" s="2"/>
      <c r="G105" s="2"/>
      <c r="H105" s="2"/>
      <c r="I105" s="2"/>
    </row>
    <row r="106" spans="2:9" ht="15">
      <c r="B106" s="2"/>
      <c r="C106" s="2"/>
      <c r="D106" s="2"/>
      <c r="E106" s="2"/>
      <c r="F106" s="2"/>
      <c r="G106" s="2"/>
      <c r="H106" s="2"/>
      <c r="I106" s="2"/>
    </row>
    <row r="107" spans="2:9" ht="15">
      <c r="B107" s="2"/>
      <c r="C107" s="2"/>
      <c r="D107" s="2"/>
      <c r="E107" s="2"/>
      <c r="F107" s="2"/>
      <c r="G107" s="2"/>
      <c r="H107" s="2"/>
      <c r="I107" s="2"/>
    </row>
    <row r="108" spans="2:9" ht="15">
      <c r="B108" s="2"/>
      <c r="C108" s="2"/>
      <c r="D108" s="2"/>
      <c r="E108" s="2"/>
      <c r="F108" s="2"/>
      <c r="G108" s="2"/>
      <c r="H108" s="2"/>
      <c r="I108" s="2"/>
    </row>
    <row r="109" spans="2:9" ht="15">
      <c r="B109" s="2"/>
      <c r="C109" s="2"/>
      <c r="D109" s="2"/>
      <c r="E109" s="2"/>
      <c r="F109" s="2"/>
      <c r="G109" s="2"/>
      <c r="H109" s="2"/>
      <c r="I109" s="2"/>
    </row>
    <row r="110" spans="2:9" ht="15">
      <c r="B110" s="2"/>
      <c r="C110" s="2"/>
      <c r="D110" s="2"/>
      <c r="E110" s="2"/>
      <c r="F110" s="2"/>
      <c r="G110" s="2"/>
      <c r="H110" s="2"/>
      <c r="I110" s="2"/>
    </row>
    <row r="111" spans="2:9" ht="15">
      <c r="B111" s="2"/>
      <c r="C111" s="2"/>
      <c r="D111" s="2"/>
      <c r="E111" s="2"/>
      <c r="F111" s="2"/>
      <c r="G111" s="2"/>
      <c r="H111" s="2"/>
      <c r="I111" s="2"/>
    </row>
    <row r="112" spans="2:9" ht="15">
      <c r="B112" s="2"/>
      <c r="C112" s="2"/>
      <c r="D112" s="2"/>
      <c r="E112" s="2"/>
      <c r="F112" s="2"/>
      <c r="G112" s="2"/>
      <c r="H112" s="2"/>
      <c r="I112" s="2"/>
    </row>
    <row r="113" spans="2:9" ht="15">
      <c r="B113" s="2"/>
      <c r="C113" s="2"/>
      <c r="D113" s="2"/>
      <c r="E113" s="2"/>
      <c r="F113" s="2"/>
      <c r="G113" s="2"/>
      <c r="H113" s="2"/>
      <c r="I113" s="2"/>
    </row>
    <row r="114" spans="2:9" ht="15">
      <c r="B114" s="2"/>
      <c r="C114" s="2"/>
      <c r="D114" s="2"/>
      <c r="E114" s="2"/>
      <c r="F114" s="2"/>
      <c r="G114" s="2"/>
      <c r="H114" s="2"/>
      <c r="I114" s="2"/>
    </row>
    <row r="115" spans="2:9" ht="15">
      <c r="B115" s="2"/>
      <c r="C115" s="2"/>
      <c r="D115" s="2"/>
      <c r="E115" s="2"/>
      <c r="F115" s="2"/>
      <c r="G115" s="2"/>
      <c r="H115" s="2"/>
      <c r="I115" s="2"/>
    </row>
    <row r="116" spans="2:9" ht="15">
      <c r="B116" s="2"/>
      <c r="C116" s="2"/>
      <c r="D116" s="2"/>
      <c r="E116" s="2"/>
      <c r="F116" s="2"/>
      <c r="G116" s="2"/>
      <c r="H116" s="2"/>
      <c r="I116" s="2"/>
    </row>
    <row r="117" spans="2:9" ht="15">
      <c r="B117" s="2"/>
      <c r="C117" s="2"/>
      <c r="D117" s="2"/>
      <c r="E117" s="2"/>
      <c r="F117" s="2"/>
      <c r="G117" s="2"/>
      <c r="H117" s="2"/>
      <c r="I117" s="2"/>
    </row>
    <row r="118" spans="2:9" ht="15">
      <c r="B118" s="2"/>
      <c r="C118" s="2"/>
      <c r="D118" s="2"/>
      <c r="E118" s="2"/>
      <c r="F118" s="2"/>
      <c r="G118" s="2"/>
      <c r="H118" s="2"/>
      <c r="I118" s="2"/>
    </row>
    <row r="119" spans="2:9" ht="15">
      <c r="B119" s="2"/>
      <c r="C119" s="2"/>
      <c r="D119" s="2"/>
      <c r="E119" s="2"/>
      <c r="F119" s="2"/>
      <c r="G119" s="2"/>
      <c r="H119" s="2"/>
      <c r="I119" s="2"/>
    </row>
    <row r="120" spans="2:9" ht="15">
      <c r="B120" s="2"/>
      <c r="C120" s="2"/>
      <c r="D120" s="2"/>
      <c r="E120" s="2"/>
      <c r="F120" s="2"/>
      <c r="G120" s="2"/>
      <c r="H120" s="2"/>
      <c r="I120" s="2"/>
    </row>
    <row r="121" spans="2:9" ht="15">
      <c r="B121" s="2"/>
      <c r="C121" s="2"/>
      <c r="D121" s="2"/>
      <c r="E121" s="2"/>
      <c r="F121" s="2"/>
      <c r="G121" s="2"/>
      <c r="H121" s="2"/>
      <c r="I121" s="2"/>
    </row>
    <row r="122" spans="2:9" ht="15">
      <c r="B122" s="2"/>
      <c r="C122" s="2"/>
      <c r="D122" s="2"/>
      <c r="E122" s="2"/>
      <c r="F122" s="2"/>
      <c r="G122" s="2"/>
      <c r="H122" s="2"/>
      <c r="I122" s="2"/>
    </row>
    <row r="123" spans="2:9" ht="15">
      <c r="B123" s="2"/>
      <c r="C123" s="2"/>
      <c r="D123" s="2"/>
      <c r="E123" s="2"/>
      <c r="F123" s="2"/>
      <c r="G123" s="2"/>
      <c r="H123" s="2"/>
      <c r="I123" s="2"/>
    </row>
    <row r="124" spans="2:9" ht="15">
      <c r="B124" s="2"/>
      <c r="C124" s="2"/>
      <c r="D124" s="2"/>
      <c r="E124" s="2"/>
      <c r="F124" s="2"/>
      <c r="G124" s="2"/>
      <c r="H124" s="2"/>
      <c r="I124" s="2"/>
    </row>
    <row r="125" spans="2:9" ht="15">
      <c r="B125" s="2"/>
      <c r="C125" s="2"/>
      <c r="D125" s="2"/>
      <c r="E125" s="2"/>
      <c r="F125" s="2"/>
      <c r="G125" s="2"/>
      <c r="H125" s="2"/>
      <c r="I125" s="2"/>
    </row>
    <row r="126" spans="2:9" ht="15">
      <c r="B126" s="2"/>
      <c r="C126" s="2"/>
      <c r="D126" s="2"/>
      <c r="E126" s="2"/>
      <c r="F126" s="2"/>
      <c r="G126" s="2"/>
      <c r="H126" s="2"/>
      <c r="I126" s="2"/>
    </row>
    <row r="127" spans="2:9" ht="15">
      <c r="B127" s="2"/>
      <c r="C127" s="2"/>
      <c r="D127" s="2"/>
      <c r="E127" s="2"/>
      <c r="F127" s="2"/>
      <c r="G127" s="2"/>
      <c r="H127" s="2"/>
      <c r="I127" s="2"/>
    </row>
    <row r="128" spans="2:9" ht="15">
      <c r="B128" s="2"/>
      <c r="C128" s="2"/>
      <c r="D128" s="2"/>
      <c r="E128" s="2"/>
      <c r="F128" s="2"/>
      <c r="G128" s="2"/>
      <c r="H128" s="2"/>
      <c r="I128" s="2"/>
    </row>
  </sheetData>
  <sheetProtection/>
  <mergeCells count="1">
    <mergeCell ref="I3:J5"/>
  </mergeCells>
  <printOptions horizontalCentered="1"/>
  <pageMargins left="0.62" right="0.41" top="0.93" bottom="1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3">
      <selection activeCell="B5" sqref="B5:O5"/>
    </sheetView>
  </sheetViews>
  <sheetFormatPr defaultColWidth="9.140625" defaultRowHeight="12.75"/>
  <cols>
    <col min="2" max="2" width="7.7109375" style="0" customWidth="1"/>
    <col min="3" max="3" width="17.421875" style="0" customWidth="1"/>
    <col min="4" max="4" width="42.140625" style="0" customWidth="1"/>
    <col min="5" max="5" width="13.421875" style="0" bestFit="1" customWidth="1"/>
    <col min="6" max="6" width="10.7109375" style="0" customWidth="1"/>
    <col min="7" max="7" width="9.8515625" style="0" customWidth="1"/>
    <col min="8" max="8" width="14.421875" style="0" customWidth="1"/>
    <col min="9" max="9" width="12.8515625" style="0" customWidth="1"/>
    <col min="10" max="10" width="11.7109375" style="0" customWidth="1"/>
    <col min="11" max="11" width="11.140625" style="0" customWidth="1"/>
    <col min="12" max="12" width="10.421875" style="0" customWidth="1"/>
    <col min="13" max="13" width="11.28125" style="0" customWidth="1"/>
    <col min="14" max="14" width="30.28125" style="0" customWidth="1"/>
    <col min="15" max="15" width="3.8515625" style="0" customWidth="1"/>
  </cols>
  <sheetData>
    <row r="1" spans="1:6" ht="7.5" customHeight="1">
      <c r="A1" s="1"/>
      <c r="B1" s="1"/>
      <c r="C1" s="1"/>
      <c r="D1" s="1"/>
      <c r="E1" s="1"/>
      <c r="F1" s="1"/>
    </row>
    <row r="2" spans="1:15" ht="18">
      <c r="A2" s="1"/>
      <c r="B2" s="295" t="s">
        <v>135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1:15" ht="12.75">
      <c r="A3" s="1"/>
      <c r="B3" s="296" t="s">
        <v>317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1:6" ht="7.5" customHeight="1">
      <c r="A4" s="76"/>
      <c r="B4" s="1"/>
      <c r="C4" s="1"/>
      <c r="D4" s="1"/>
      <c r="E4" s="1"/>
      <c r="F4" s="1"/>
    </row>
    <row r="5" spans="1:15" ht="12.75">
      <c r="A5" s="1"/>
      <c r="B5" s="302" t="s">
        <v>330</v>
      </c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</row>
    <row r="6" spans="1:15" ht="61.5" customHeight="1">
      <c r="A6" s="1"/>
      <c r="B6" s="13" t="s">
        <v>200</v>
      </c>
      <c r="C6" s="13" t="s">
        <v>252</v>
      </c>
      <c r="D6" s="13" t="s">
        <v>101</v>
      </c>
      <c r="E6" s="313" t="s">
        <v>283</v>
      </c>
      <c r="F6" s="314"/>
      <c r="G6" s="317" t="s">
        <v>287</v>
      </c>
      <c r="H6" s="318"/>
      <c r="I6" s="319"/>
      <c r="J6" s="313" t="s">
        <v>288</v>
      </c>
      <c r="K6" s="314"/>
      <c r="L6" s="313" t="s">
        <v>291</v>
      </c>
      <c r="M6" s="314"/>
      <c r="N6" s="320" t="s">
        <v>302</v>
      </c>
      <c r="O6" s="321"/>
    </row>
    <row r="7" spans="1:15" ht="14.25">
      <c r="A7" s="1"/>
      <c r="B7" s="100"/>
      <c r="C7" s="99"/>
      <c r="D7" s="99"/>
      <c r="E7" s="13" t="s">
        <v>182</v>
      </c>
      <c r="F7" s="98" t="s">
        <v>201</v>
      </c>
      <c r="G7" s="13" t="s">
        <v>182</v>
      </c>
      <c r="H7" s="98" t="s">
        <v>184</v>
      </c>
      <c r="I7" s="98" t="s">
        <v>201</v>
      </c>
      <c r="J7" s="13" t="s">
        <v>182</v>
      </c>
      <c r="K7" s="98" t="s">
        <v>201</v>
      </c>
      <c r="L7" s="13" t="s">
        <v>182</v>
      </c>
      <c r="M7" s="98" t="s">
        <v>201</v>
      </c>
      <c r="N7" s="297"/>
      <c r="O7" s="298"/>
    </row>
    <row r="8" spans="1:15" ht="15.75" customHeight="1">
      <c r="A8" s="1"/>
      <c r="B8" s="100"/>
      <c r="C8" s="100"/>
      <c r="D8" s="100"/>
      <c r="E8" s="100" t="s">
        <v>284</v>
      </c>
      <c r="F8" s="99" t="s">
        <v>202</v>
      </c>
      <c r="G8" s="100"/>
      <c r="H8" s="99" t="s">
        <v>17</v>
      </c>
      <c r="I8" s="99" t="s">
        <v>202</v>
      </c>
      <c r="J8" s="194" t="s">
        <v>289</v>
      </c>
      <c r="K8" s="99" t="s">
        <v>290</v>
      </c>
      <c r="L8" s="100" t="s">
        <v>292</v>
      </c>
      <c r="M8" s="99" t="s">
        <v>290</v>
      </c>
      <c r="N8" s="299"/>
      <c r="O8" s="300"/>
    </row>
    <row r="9" spans="1:15" ht="72.75" customHeight="1">
      <c r="A9" s="1"/>
      <c r="B9" s="100"/>
      <c r="C9" s="100"/>
      <c r="D9" s="100"/>
      <c r="E9" s="196" t="s">
        <v>285</v>
      </c>
      <c r="F9" s="195" t="s">
        <v>203</v>
      </c>
      <c r="G9" s="100"/>
      <c r="H9" s="195" t="s">
        <v>295</v>
      </c>
      <c r="I9" s="195" t="s">
        <v>297</v>
      </c>
      <c r="J9" s="196" t="s">
        <v>285</v>
      </c>
      <c r="K9" s="195" t="s">
        <v>323</v>
      </c>
      <c r="L9" s="196" t="s">
        <v>293</v>
      </c>
      <c r="M9" s="195" t="s">
        <v>300</v>
      </c>
      <c r="N9" s="299"/>
      <c r="O9" s="300"/>
    </row>
    <row r="10" spans="1:15" ht="14.25">
      <c r="A10" s="1"/>
      <c r="B10" s="101" t="s">
        <v>185</v>
      </c>
      <c r="C10" s="101"/>
      <c r="D10" s="101" t="s">
        <v>186</v>
      </c>
      <c r="E10" s="101" t="s">
        <v>187</v>
      </c>
      <c r="F10" s="99" t="s">
        <v>188</v>
      </c>
      <c r="G10" s="100" t="s">
        <v>189</v>
      </c>
      <c r="H10" s="99" t="s">
        <v>296</v>
      </c>
      <c r="I10" s="99" t="s">
        <v>298</v>
      </c>
      <c r="J10" s="101" t="s">
        <v>192</v>
      </c>
      <c r="K10" s="101" t="s">
        <v>299</v>
      </c>
      <c r="L10" s="101" t="s">
        <v>294</v>
      </c>
      <c r="M10" s="197" t="s">
        <v>301</v>
      </c>
      <c r="N10" s="301" t="s">
        <v>303</v>
      </c>
      <c r="O10" s="322"/>
    </row>
    <row r="11" spans="1:15" ht="14.25">
      <c r="A11" s="1"/>
      <c r="B11" s="306" t="s">
        <v>131</v>
      </c>
      <c r="C11" s="307"/>
      <c r="D11" s="307"/>
      <c r="E11" s="307"/>
      <c r="F11" s="308"/>
      <c r="G11" s="102"/>
      <c r="H11" s="103"/>
      <c r="I11" s="103"/>
      <c r="J11" s="103"/>
      <c r="K11" s="103"/>
      <c r="L11" s="103"/>
      <c r="M11" s="103"/>
      <c r="N11" s="315"/>
      <c r="O11" s="316"/>
    </row>
    <row r="12" spans="1:15" ht="12.75">
      <c r="A12" s="1"/>
      <c r="B12" s="77">
        <v>1</v>
      </c>
      <c r="C12" s="157" t="s">
        <v>204</v>
      </c>
      <c r="D12" s="60" t="s">
        <v>142</v>
      </c>
      <c r="E12" s="60">
        <v>3629215</v>
      </c>
      <c r="F12" s="68">
        <f aca="true" t="shared" si="0" ref="F12:F56">E12/195547355*100</f>
        <v>1.8559264071866377</v>
      </c>
      <c r="G12" s="105">
        <v>0</v>
      </c>
      <c r="H12" s="107">
        <f aca="true" t="shared" si="1" ref="H12:H49">G12/E12*100</f>
        <v>0</v>
      </c>
      <c r="I12" s="200">
        <f aca="true" t="shared" si="2" ref="I12:I49">G12/195547355*100</f>
        <v>0</v>
      </c>
      <c r="J12" s="105">
        <v>0</v>
      </c>
      <c r="K12" s="119" t="e">
        <f aca="true" t="shared" si="3" ref="K12:K55">J12/J$90*100</f>
        <v>#DIV/0!</v>
      </c>
      <c r="L12" s="244">
        <f aca="true" t="shared" si="4" ref="L12:L49">J12/195547355*100</f>
        <v>0</v>
      </c>
      <c r="M12" s="119" t="e">
        <f aca="true" t="shared" si="5" ref="M12:M55">L12/L$90*100</f>
        <v>#DIV/0!</v>
      </c>
      <c r="N12" s="272">
        <f aca="true" t="shared" si="6" ref="N12:N55">E12/195547355*100</f>
        <v>1.8559264071866377</v>
      </c>
      <c r="O12" s="68"/>
    </row>
    <row r="13" spans="1:15" ht="12.75">
      <c r="A13" s="1"/>
      <c r="B13" s="77">
        <v>2</v>
      </c>
      <c r="C13" s="158" t="s">
        <v>205</v>
      </c>
      <c r="D13" s="60" t="s">
        <v>143</v>
      </c>
      <c r="E13" s="60">
        <v>2556967</v>
      </c>
      <c r="F13" s="68">
        <f t="shared" si="0"/>
        <v>1.3075947767230092</v>
      </c>
      <c r="G13" s="78">
        <v>0</v>
      </c>
      <c r="H13" s="108">
        <f t="shared" si="1"/>
        <v>0</v>
      </c>
      <c r="I13" s="113">
        <f t="shared" si="2"/>
        <v>0</v>
      </c>
      <c r="J13" s="78">
        <v>0</v>
      </c>
      <c r="K13" s="123" t="e">
        <f t="shared" si="3"/>
        <v>#DIV/0!</v>
      </c>
      <c r="L13" s="245">
        <f t="shared" si="4"/>
        <v>0</v>
      </c>
      <c r="M13" s="123" t="e">
        <f t="shared" si="5"/>
        <v>#DIV/0!</v>
      </c>
      <c r="N13" s="273">
        <f t="shared" si="6"/>
        <v>1.3075947767230092</v>
      </c>
      <c r="O13" s="68"/>
    </row>
    <row r="14" spans="1:15" ht="12.75">
      <c r="A14" s="1"/>
      <c r="B14" s="77">
        <v>3</v>
      </c>
      <c r="C14" s="158" t="s">
        <v>206</v>
      </c>
      <c r="D14" s="60" t="s">
        <v>144</v>
      </c>
      <c r="E14" s="60">
        <v>2507354</v>
      </c>
      <c r="F14" s="68">
        <f t="shared" si="0"/>
        <v>1.2822234286932697</v>
      </c>
      <c r="G14" s="78">
        <v>0</v>
      </c>
      <c r="H14" s="108">
        <f t="shared" si="1"/>
        <v>0</v>
      </c>
      <c r="I14" s="113">
        <f t="shared" si="2"/>
        <v>0</v>
      </c>
      <c r="J14" s="78">
        <v>0</v>
      </c>
      <c r="K14" s="123" t="e">
        <f t="shared" si="3"/>
        <v>#DIV/0!</v>
      </c>
      <c r="L14" s="245">
        <f t="shared" si="4"/>
        <v>0</v>
      </c>
      <c r="M14" s="123" t="e">
        <f t="shared" si="5"/>
        <v>#DIV/0!</v>
      </c>
      <c r="N14" s="273">
        <f t="shared" si="6"/>
        <v>1.2822234286932697</v>
      </c>
      <c r="O14" s="68"/>
    </row>
    <row r="15" spans="1:15" ht="12.75">
      <c r="A15" s="1"/>
      <c r="B15" s="77">
        <v>4</v>
      </c>
      <c r="C15" s="158" t="s">
        <v>207</v>
      </c>
      <c r="D15" s="60" t="s">
        <v>145</v>
      </c>
      <c r="E15" s="60">
        <v>2190631</v>
      </c>
      <c r="F15" s="68">
        <f t="shared" si="0"/>
        <v>1.120256011644852</v>
      </c>
      <c r="G15" s="78">
        <v>0</v>
      </c>
      <c r="H15" s="108">
        <f t="shared" si="1"/>
        <v>0</v>
      </c>
      <c r="I15" s="113">
        <f t="shared" si="2"/>
        <v>0</v>
      </c>
      <c r="J15" s="78">
        <v>0</v>
      </c>
      <c r="K15" s="123" t="e">
        <f t="shared" si="3"/>
        <v>#DIV/0!</v>
      </c>
      <c r="L15" s="245">
        <f t="shared" si="4"/>
        <v>0</v>
      </c>
      <c r="M15" s="123" t="e">
        <f t="shared" si="5"/>
        <v>#DIV/0!</v>
      </c>
      <c r="N15" s="273">
        <f t="shared" si="6"/>
        <v>1.120256011644852</v>
      </c>
      <c r="O15" s="68"/>
    </row>
    <row r="16" spans="1:15" ht="12.75">
      <c r="A16" s="1"/>
      <c r="B16" s="77">
        <v>5</v>
      </c>
      <c r="C16" s="158" t="s">
        <v>208</v>
      </c>
      <c r="D16" s="60" t="s">
        <v>146</v>
      </c>
      <c r="E16" s="60">
        <v>2098174</v>
      </c>
      <c r="F16" s="68">
        <f t="shared" si="0"/>
        <v>1.0729748811994926</v>
      </c>
      <c r="G16" s="78">
        <v>0</v>
      </c>
      <c r="H16" s="108">
        <f t="shared" si="1"/>
        <v>0</v>
      </c>
      <c r="I16" s="113">
        <f t="shared" si="2"/>
        <v>0</v>
      </c>
      <c r="J16" s="78">
        <v>0</v>
      </c>
      <c r="K16" s="123" t="e">
        <f t="shared" si="3"/>
        <v>#DIV/0!</v>
      </c>
      <c r="L16" s="245">
        <f t="shared" si="4"/>
        <v>0</v>
      </c>
      <c r="M16" s="123" t="e">
        <f t="shared" si="5"/>
        <v>#DIV/0!</v>
      </c>
      <c r="N16" s="273">
        <f t="shared" si="6"/>
        <v>1.0729748811994926</v>
      </c>
      <c r="O16" s="68"/>
    </row>
    <row r="17" spans="1:15" ht="12.75">
      <c r="A17" s="1"/>
      <c r="B17" s="77">
        <v>6</v>
      </c>
      <c r="C17" s="158" t="s">
        <v>209</v>
      </c>
      <c r="D17" s="60" t="s">
        <v>147</v>
      </c>
      <c r="E17" s="60">
        <v>1708582</v>
      </c>
      <c r="F17" s="68">
        <f t="shared" si="0"/>
        <v>0.8737433446747465</v>
      </c>
      <c r="G17" s="78">
        <v>0</v>
      </c>
      <c r="H17" s="108">
        <f t="shared" si="1"/>
        <v>0</v>
      </c>
      <c r="I17" s="113">
        <f t="shared" si="2"/>
        <v>0</v>
      </c>
      <c r="J17" s="78">
        <v>0</v>
      </c>
      <c r="K17" s="123" t="e">
        <f t="shared" si="3"/>
        <v>#DIV/0!</v>
      </c>
      <c r="L17" s="245">
        <f t="shared" si="4"/>
        <v>0</v>
      </c>
      <c r="M17" s="123" t="e">
        <f t="shared" si="5"/>
        <v>#DIV/0!</v>
      </c>
      <c r="N17" s="273">
        <f t="shared" si="6"/>
        <v>0.8737433446747465</v>
      </c>
      <c r="O17" s="68"/>
    </row>
    <row r="18" spans="1:15" ht="12.75">
      <c r="A18" s="1"/>
      <c r="B18" s="77">
        <v>7</v>
      </c>
      <c r="C18" s="158" t="s">
        <v>216</v>
      </c>
      <c r="D18" s="60" t="s">
        <v>155</v>
      </c>
      <c r="E18" s="78">
        <v>1248361</v>
      </c>
      <c r="F18" s="68">
        <f t="shared" si="0"/>
        <v>0.6383931912553867</v>
      </c>
      <c r="G18" s="78">
        <v>0</v>
      </c>
      <c r="H18" s="108">
        <f t="shared" si="1"/>
        <v>0</v>
      </c>
      <c r="I18" s="113">
        <f t="shared" si="2"/>
        <v>0</v>
      </c>
      <c r="J18" s="78">
        <v>0</v>
      </c>
      <c r="K18" s="123" t="e">
        <f t="shared" si="3"/>
        <v>#DIV/0!</v>
      </c>
      <c r="L18" s="245">
        <f t="shared" si="4"/>
        <v>0</v>
      </c>
      <c r="M18" s="123" t="e">
        <f t="shared" si="5"/>
        <v>#DIV/0!</v>
      </c>
      <c r="N18" s="273">
        <f t="shared" si="6"/>
        <v>0.6383931912553867</v>
      </c>
      <c r="O18" s="68"/>
    </row>
    <row r="19" spans="1:15" ht="12.75">
      <c r="A19" s="1"/>
      <c r="B19" s="77">
        <v>8</v>
      </c>
      <c r="C19" s="158" t="s">
        <v>210</v>
      </c>
      <c r="D19" s="60" t="s">
        <v>148</v>
      </c>
      <c r="E19" s="60">
        <v>1217651</v>
      </c>
      <c r="F19" s="68">
        <f t="shared" si="0"/>
        <v>0.6226885554141093</v>
      </c>
      <c r="G19" s="78">
        <v>0</v>
      </c>
      <c r="H19" s="108">
        <f t="shared" si="1"/>
        <v>0</v>
      </c>
      <c r="I19" s="113">
        <f t="shared" si="2"/>
        <v>0</v>
      </c>
      <c r="J19" s="78">
        <v>0</v>
      </c>
      <c r="K19" s="123" t="e">
        <f t="shared" si="3"/>
        <v>#DIV/0!</v>
      </c>
      <c r="L19" s="245">
        <f t="shared" si="4"/>
        <v>0</v>
      </c>
      <c r="M19" s="123" t="e">
        <f t="shared" si="5"/>
        <v>#DIV/0!</v>
      </c>
      <c r="N19" s="273">
        <f t="shared" si="6"/>
        <v>0.6226885554141093</v>
      </c>
      <c r="O19" s="68"/>
    </row>
    <row r="20" spans="1:15" ht="12.75">
      <c r="A20" s="1"/>
      <c r="B20" s="77">
        <v>9</v>
      </c>
      <c r="C20" s="158" t="s">
        <v>211</v>
      </c>
      <c r="D20" s="60" t="s">
        <v>149</v>
      </c>
      <c r="E20" s="60">
        <v>876536</v>
      </c>
      <c r="F20" s="68">
        <f t="shared" si="0"/>
        <v>0.4482474334669472</v>
      </c>
      <c r="G20" s="78">
        <v>0</v>
      </c>
      <c r="H20" s="108">
        <f t="shared" si="1"/>
        <v>0</v>
      </c>
      <c r="I20" s="113">
        <f t="shared" si="2"/>
        <v>0</v>
      </c>
      <c r="J20" s="78">
        <v>0</v>
      </c>
      <c r="K20" s="123" t="e">
        <f t="shared" si="3"/>
        <v>#DIV/0!</v>
      </c>
      <c r="L20" s="245">
        <f t="shared" si="4"/>
        <v>0</v>
      </c>
      <c r="M20" s="123" t="e">
        <f t="shared" si="5"/>
        <v>#DIV/0!</v>
      </c>
      <c r="N20" s="273">
        <f t="shared" si="6"/>
        <v>0.4482474334669472</v>
      </c>
      <c r="O20" s="68"/>
    </row>
    <row r="21" spans="1:15" ht="12.75">
      <c r="A21" s="1"/>
      <c r="B21" s="77">
        <v>10</v>
      </c>
      <c r="C21" s="158" t="s">
        <v>212</v>
      </c>
      <c r="D21" s="60" t="s">
        <v>150</v>
      </c>
      <c r="E21" s="60">
        <v>872669</v>
      </c>
      <c r="F21" s="68">
        <f t="shared" si="0"/>
        <v>0.44626990735824573</v>
      </c>
      <c r="G21" s="78">
        <v>0</v>
      </c>
      <c r="H21" s="108">
        <f t="shared" si="1"/>
        <v>0</v>
      </c>
      <c r="I21" s="113">
        <f t="shared" si="2"/>
        <v>0</v>
      </c>
      <c r="J21" s="78">
        <v>0</v>
      </c>
      <c r="K21" s="123" t="e">
        <f t="shared" si="3"/>
        <v>#DIV/0!</v>
      </c>
      <c r="L21" s="245">
        <f t="shared" si="4"/>
        <v>0</v>
      </c>
      <c r="M21" s="123" t="e">
        <f t="shared" si="5"/>
        <v>#DIV/0!</v>
      </c>
      <c r="N21" s="273">
        <f t="shared" si="6"/>
        <v>0.44626990735824573</v>
      </c>
      <c r="O21" s="68"/>
    </row>
    <row r="22" spans="1:15" ht="12.75">
      <c r="A22" s="1"/>
      <c r="B22" s="77">
        <v>11</v>
      </c>
      <c r="C22" s="158" t="s">
        <v>213</v>
      </c>
      <c r="D22" s="60" t="s">
        <v>151</v>
      </c>
      <c r="E22" s="186">
        <v>731814</v>
      </c>
      <c r="F22" s="68">
        <f t="shared" si="0"/>
        <v>0.37423876175671106</v>
      </c>
      <c r="G22" s="78">
        <v>0</v>
      </c>
      <c r="H22" s="108">
        <f t="shared" si="1"/>
        <v>0</v>
      </c>
      <c r="I22" s="113">
        <f t="shared" si="2"/>
        <v>0</v>
      </c>
      <c r="J22" s="78">
        <v>0</v>
      </c>
      <c r="K22" s="123" t="e">
        <f t="shared" si="3"/>
        <v>#DIV/0!</v>
      </c>
      <c r="L22" s="245">
        <f t="shared" si="4"/>
        <v>0</v>
      </c>
      <c r="M22" s="123" t="e">
        <f t="shared" si="5"/>
        <v>#DIV/0!</v>
      </c>
      <c r="N22" s="273">
        <f t="shared" si="6"/>
        <v>0.37423876175671106</v>
      </c>
      <c r="O22" s="68"/>
    </row>
    <row r="23" spans="1:15" ht="12.75">
      <c r="A23" s="1"/>
      <c r="B23" s="77">
        <v>12</v>
      </c>
      <c r="C23" s="158" t="s">
        <v>214</v>
      </c>
      <c r="D23" s="60" t="s">
        <v>152</v>
      </c>
      <c r="E23" s="60">
        <v>661343</v>
      </c>
      <c r="F23" s="68">
        <f t="shared" si="0"/>
        <v>0.3382009437049149</v>
      </c>
      <c r="G23" s="78">
        <v>0</v>
      </c>
      <c r="H23" s="108">
        <f t="shared" si="1"/>
        <v>0</v>
      </c>
      <c r="I23" s="113">
        <f t="shared" si="2"/>
        <v>0</v>
      </c>
      <c r="J23" s="78">
        <v>0</v>
      </c>
      <c r="K23" s="123" t="e">
        <f t="shared" si="3"/>
        <v>#DIV/0!</v>
      </c>
      <c r="L23" s="245">
        <f t="shared" si="4"/>
        <v>0</v>
      </c>
      <c r="M23" s="123" t="e">
        <f t="shared" si="5"/>
        <v>#DIV/0!</v>
      </c>
      <c r="N23" s="273">
        <f t="shared" si="6"/>
        <v>0.3382009437049149</v>
      </c>
      <c r="O23" s="68"/>
    </row>
    <row r="24" spans="1:15" ht="12.75">
      <c r="A24" s="1"/>
      <c r="B24" s="77">
        <v>13</v>
      </c>
      <c r="C24" s="158" t="s">
        <v>215</v>
      </c>
      <c r="D24" s="60" t="s">
        <v>153</v>
      </c>
      <c r="E24" s="60">
        <v>588385</v>
      </c>
      <c r="F24" s="68">
        <f t="shared" si="0"/>
        <v>0.30089131095636656</v>
      </c>
      <c r="G24" s="78">
        <v>0</v>
      </c>
      <c r="H24" s="108">
        <f t="shared" si="1"/>
        <v>0</v>
      </c>
      <c r="I24" s="113">
        <f t="shared" si="2"/>
        <v>0</v>
      </c>
      <c r="J24" s="78">
        <v>0</v>
      </c>
      <c r="K24" s="123" t="e">
        <f t="shared" si="3"/>
        <v>#DIV/0!</v>
      </c>
      <c r="L24" s="245">
        <f t="shared" si="4"/>
        <v>0</v>
      </c>
      <c r="M24" s="123" t="e">
        <f t="shared" si="5"/>
        <v>#DIV/0!</v>
      </c>
      <c r="N24" s="273">
        <f t="shared" si="6"/>
        <v>0.30089131095636656</v>
      </c>
      <c r="O24" s="68"/>
    </row>
    <row r="25" spans="1:15" ht="12.75">
      <c r="A25" s="1"/>
      <c r="B25" s="77">
        <v>14</v>
      </c>
      <c r="C25" s="158" t="s">
        <v>217</v>
      </c>
      <c r="D25" s="60" t="s">
        <v>156</v>
      </c>
      <c r="E25" s="60">
        <v>498207</v>
      </c>
      <c r="F25" s="68">
        <f t="shared" si="0"/>
        <v>0.25477562711088575</v>
      </c>
      <c r="G25" s="78">
        <v>0</v>
      </c>
      <c r="H25" s="108">
        <f t="shared" si="1"/>
        <v>0</v>
      </c>
      <c r="I25" s="113">
        <f t="shared" si="2"/>
        <v>0</v>
      </c>
      <c r="J25" s="78">
        <v>0</v>
      </c>
      <c r="K25" s="123" t="e">
        <f t="shared" si="3"/>
        <v>#DIV/0!</v>
      </c>
      <c r="L25" s="245">
        <f t="shared" si="4"/>
        <v>0</v>
      </c>
      <c r="M25" s="123" t="e">
        <f t="shared" si="5"/>
        <v>#DIV/0!</v>
      </c>
      <c r="N25" s="273">
        <f t="shared" si="6"/>
        <v>0.25477562711088575</v>
      </c>
      <c r="O25" s="68"/>
    </row>
    <row r="26" spans="1:15" ht="12.75">
      <c r="A26" s="1"/>
      <c r="B26" s="77">
        <v>15</v>
      </c>
      <c r="C26" s="158" t="s">
        <v>218</v>
      </c>
      <c r="D26" s="60" t="s">
        <v>157</v>
      </c>
      <c r="E26" s="60">
        <v>488956</v>
      </c>
      <c r="F26" s="68">
        <f t="shared" si="0"/>
        <v>0.2500448037254199</v>
      </c>
      <c r="G26" s="78">
        <v>0</v>
      </c>
      <c r="H26" s="108">
        <f t="shared" si="1"/>
        <v>0</v>
      </c>
      <c r="I26" s="113">
        <f t="shared" si="2"/>
        <v>0</v>
      </c>
      <c r="J26" s="78">
        <v>0</v>
      </c>
      <c r="K26" s="123" t="e">
        <f t="shared" si="3"/>
        <v>#DIV/0!</v>
      </c>
      <c r="L26" s="245">
        <f t="shared" si="4"/>
        <v>0</v>
      </c>
      <c r="M26" s="123" t="e">
        <f t="shared" si="5"/>
        <v>#DIV/0!</v>
      </c>
      <c r="N26" s="273">
        <f t="shared" si="6"/>
        <v>0.2500448037254199</v>
      </c>
      <c r="O26" s="68"/>
    </row>
    <row r="27" spans="1:15" ht="12.75">
      <c r="A27" s="1"/>
      <c r="B27" s="77">
        <v>16</v>
      </c>
      <c r="C27" s="158" t="s">
        <v>219</v>
      </c>
      <c r="D27" s="60" t="s">
        <v>158</v>
      </c>
      <c r="E27" s="60">
        <v>311441</v>
      </c>
      <c r="F27" s="68">
        <f t="shared" si="0"/>
        <v>0.1592662810499278</v>
      </c>
      <c r="G27" s="78">
        <v>0</v>
      </c>
      <c r="H27" s="108">
        <f t="shared" si="1"/>
        <v>0</v>
      </c>
      <c r="I27" s="113">
        <f t="shared" si="2"/>
        <v>0</v>
      </c>
      <c r="J27" s="78">
        <v>0</v>
      </c>
      <c r="K27" s="123" t="e">
        <f t="shared" si="3"/>
        <v>#DIV/0!</v>
      </c>
      <c r="L27" s="245">
        <f t="shared" si="4"/>
        <v>0</v>
      </c>
      <c r="M27" s="123" t="e">
        <f t="shared" si="5"/>
        <v>#DIV/0!</v>
      </c>
      <c r="N27" s="273">
        <f t="shared" si="6"/>
        <v>0.1592662810499278</v>
      </c>
      <c r="O27" s="68"/>
    </row>
    <row r="28" spans="1:15" ht="12.75">
      <c r="A28" s="1"/>
      <c r="B28" s="77">
        <v>17</v>
      </c>
      <c r="C28" s="158" t="s">
        <v>220</v>
      </c>
      <c r="D28" s="60" t="s">
        <v>159</v>
      </c>
      <c r="E28" s="60">
        <v>246679</v>
      </c>
      <c r="F28" s="68">
        <f t="shared" si="0"/>
        <v>0.12614796042626095</v>
      </c>
      <c r="G28" s="78">
        <v>0</v>
      </c>
      <c r="H28" s="108">
        <f t="shared" si="1"/>
        <v>0</v>
      </c>
      <c r="I28" s="113">
        <f t="shared" si="2"/>
        <v>0</v>
      </c>
      <c r="J28" s="78">
        <v>0</v>
      </c>
      <c r="K28" s="123" t="e">
        <f t="shared" si="3"/>
        <v>#DIV/0!</v>
      </c>
      <c r="L28" s="245">
        <f t="shared" si="4"/>
        <v>0</v>
      </c>
      <c r="M28" s="123" t="e">
        <f t="shared" si="5"/>
        <v>#DIV/0!</v>
      </c>
      <c r="N28" s="273">
        <f t="shared" si="6"/>
        <v>0.12614796042626095</v>
      </c>
      <c r="O28" s="68"/>
    </row>
    <row r="29" spans="1:15" ht="12.75">
      <c r="A29" s="1"/>
      <c r="B29" s="77">
        <v>18</v>
      </c>
      <c r="C29" s="158" t="s">
        <v>221</v>
      </c>
      <c r="D29" s="60" t="s">
        <v>160</v>
      </c>
      <c r="E29" s="60">
        <v>237680</v>
      </c>
      <c r="F29" s="68">
        <f t="shared" si="0"/>
        <v>0.12154600608123797</v>
      </c>
      <c r="G29" s="78">
        <v>0</v>
      </c>
      <c r="H29" s="108">
        <f t="shared" si="1"/>
        <v>0</v>
      </c>
      <c r="I29" s="113">
        <f t="shared" si="2"/>
        <v>0</v>
      </c>
      <c r="J29" s="78">
        <v>0</v>
      </c>
      <c r="K29" s="123" t="e">
        <f t="shared" si="3"/>
        <v>#DIV/0!</v>
      </c>
      <c r="L29" s="245">
        <f t="shared" si="4"/>
        <v>0</v>
      </c>
      <c r="M29" s="123" t="e">
        <f t="shared" si="5"/>
        <v>#DIV/0!</v>
      </c>
      <c r="N29" s="273">
        <f t="shared" si="6"/>
        <v>0.12154600608123797</v>
      </c>
      <c r="O29" s="68"/>
    </row>
    <row r="30" spans="1:15" ht="12.75">
      <c r="A30" s="1"/>
      <c r="B30" s="77">
        <v>19</v>
      </c>
      <c r="C30" s="158" t="s">
        <v>222</v>
      </c>
      <c r="D30" s="60" t="s">
        <v>161</v>
      </c>
      <c r="E30" s="60">
        <v>164098</v>
      </c>
      <c r="F30" s="68">
        <f t="shared" si="0"/>
        <v>0.08391726904206913</v>
      </c>
      <c r="G30" s="78">
        <v>0</v>
      </c>
      <c r="H30" s="108">
        <f t="shared" si="1"/>
        <v>0</v>
      </c>
      <c r="I30" s="113">
        <f t="shared" si="2"/>
        <v>0</v>
      </c>
      <c r="J30" s="78">
        <v>0</v>
      </c>
      <c r="K30" s="123" t="e">
        <f t="shared" si="3"/>
        <v>#DIV/0!</v>
      </c>
      <c r="L30" s="245">
        <f t="shared" si="4"/>
        <v>0</v>
      </c>
      <c r="M30" s="123" t="e">
        <f t="shared" si="5"/>
        <v>#DIV/0!</v>
      </c>
      <c r="N30" s="273">
        <f t="shared" si="6"/>
        <v>0.08391726904206913</v>
      </c>
      <c r="O30" s="68"/>
    </row>
    <row r="31" spans="1:15" ht="12.75">
      <c r="A31" s="1"/>
      <c r="B31" s="77">
        <v>20</v>
      </c>
      <c r="C31" s="158" t="s">
        <v>224</v>
      </c>
      <c r="D31" s="60" t="s">
        <v>162</v>
      </c>
      <c r="E31" s="60">
        <v>147185</v>
      </c>
      <c r="F31" s="68">
        <f t="shared" si="0"/>
        <v>0.07526821316504127</v>
      </c>
      <c r="G31" s="78">
        <v>0</v>
      </c>
      <c r="H31" s="108">
        <f t="shared" si="1"/>
        <v>0</v>
      </c>
      <c r="I31" s="113">
        <f t="shared" si="2"/>
        <v>0</v>
      </c>
      <c r="J31" s="78">
        <v>0</v>
      </c>
      <c r="K31" s="123" t="e">
        <f t="shared" si="3"/>
        <v>#DIV/0!</v>
      </c>
      <c r="L31" s="245">
        <f t="shared" si="4"/>
        <v>0</v>
      </c>
      <c r="M31" s="123" t="e">
        <f t="shared" si="5"/>
        <v>#DIV/0!</v>
      </c>
      <c r="N31" s="273">
        <f t="shared" si="6"/>
        <v>0.07526821316504127</v>
      </c>
      <c r="O31" s="68"/>
    </row>
    <row r="32" spans="1:15" ht="12.75">
      <c r="A32" s="1"/>
      <c r="B32" s="77">
        <v>21</v>
      </c>
      <c r="C32" s="158" t="s">
        <v>223</v>
      </c>
      <c r="D32" s="60" t="s">
        <v>153</v>
      </c>
      <c r="E32" s="60">
        <v>120624</v>
      </c>
      <c r="F32" s="68">
        <f t="shared" si="0"/>
        <v>0.06168531402534184</v>
      </c>
      <c r="G32" s="78">
        <v>0</v>
      </c>
      <c r="H32" s="108">
        <f t="shared" si="1"/>
        <v>0</v>
      </c>
      <c r="I32" s="113">
        <f t="shared" si="2"/>
        <v>0</v>
      </c>
      <c r="J32" s="78">
        <v>0</v>
      </c>
      <c r="K32" s="123" t="e">
        <f t="shared" si="3"/>
        <v>#DIV/0!</v>
      </c>
      <c r="L32" s="245">
        <f t="shared" si="4"/>
        <v>0</v>
      </c>
      <c r="M32" s="123" t="e">
        <f t="shared" si="5"/>
        <v>#DIV/0!</v>
      </c>
      <c r="N32" s="273">
        <f t="shared" si="6"/>
        <v>0.06168531402534184</v>
      </c>
      <c r="O32" s="68"/>
    </row>
    <row r="33" spans="1:15" ht="12.75">
      <c r="A33" s="1"/>
      <c r="B33" s="77">
        <v>22</v>
      </c>
      <c r="C33" s="158" t="s">
        <v>225</v>
      </c>
      <c r="D33" s="60" t="s">
        <v>157</v>
      </c>
      <c r="E33" s="60">
        <v>103915</v>
      </c>
      <c r="F33" s="68">
        <f t="shared" si="0"/>
        <v>0.05314058070486303</v>
      </c>
      <c r="G33" s="78">
        <v>0</v>
      </c>
      <c r="H33" s="108">
        <f t="shared" si="1"/>
        <v>0</v>
      </c>
      <c r="I33" s="113">
        <f t="shared" si="2"/>
        <v>0</v>
      </c>
      <c r="J33" s="78">
        <v>0</v>
      </c>
      <c r="K33" s="123" t="e">
        <f t="shared" si="3"/>
        <v>#DIV/0!</v>
      </c>
      <c r="L33" s="245">
        <f t="shared" si="4"/>
        <v>0</v>
      </c>
      <c r="M33" s="123" t="e">
        <f t="shared" si="5"/>
        <v>#DIV/0!</v>
      </c>
      <c r="N33" s="273">
        <f t="shared" si="6"/>
        <v>0.05314058070486303</v>
      </c>
      <c r="O33" s="68"/>
    </row>
    <row r="34" spans="1:15" ht="12.75">
      <c r="A34" s="1"/>
      <c r="B34" s="77">
        <v>23</v>
      </c>
      <c r="C34" s="158" t="s">
        <v>226</v>
      </c>
      <c r="D34" s="60" t="s">
        <v>163</v>
      </c>
      <c r="E34" s="186">
        <v>93373</v>
      </c>
      <c r="F34" s="68">
        <f t="shared" si="0"/>
        <v>0.04774955917966776</v>
      </c>
      <c r="G34" s="78">
        <v>0</v>
      </c>
      <c r="H34" s="108">
        <f t="shared" si="1"/>
        <v>0</v>
      </c>
      <c r="I34" s="113">
        <f t="shared" si="2"/>
        <v>0</v>
      </c>
      <c r="J34" s="78">
        <v>0</v>
      </c>
      <c r="K34" s="123" t="e">
        <f t="shared" si="3"/>
        <v>#DIV/0!</v>
      </c>
      <c r="L34" s="245">
        <f t="shared" si="4"/>
        <v>0</v>
      </c>
      <c r="M34" s="123" t="e">
        <f t="shared" si="5"/>
        <v>#DIV/0!</v>
      </c>
      <c r="N34" s="273">
        <f t="shared" si="6"/>
        <v>0.04774955917966776</v>
      </c>
      <c r="O34" s="68"/>
    </row>
    <row r="35" spans="1:15" ht="12.75">
      <c r="A35" s="1"/>
      <c r="B35" s="77">
        <v>24</v>
      </c>
      <c r="C35" s="158" t="s">
        <v>227</v>
      </c>
      <c r="D35" s="60" t="s">
        <v>164</v>
      </c>
      <c r="E35" s="186">
        <v>74797</v>
      </c>
      <c r="F35" s="68">
        <f t="shared" si="0"/>
        <v>0.0382500699127329</v>
      </c>
      <c r="G35" s="78">
        <v>0</v>
      </c>
      <c r="H35" s="108">
        <f t="shared" si="1"/>
        <v>0</v>
      </c>
      <c r="I35" s="113">
        <f t="shared" si="2"/>
        <v>0</v>
      </c>
      <c r="J35" s="78">
        <v>0</v>
      </c>
      <c r="K35" s="123" t="e">
        <f t="shared" si="3"/>
        <v>#DIV/0!</v>
      </c>
      <c r="L35" s="245">
        <f t="shared" si="4"/>
        <v>0</v>
      </c>
      <c r="M35" s="123" t="e">
        <f t="shared" si="5"/>
        <v>#DIV/0!</v>
      </c>
      <c r="N35" s="273">
        <f t="shared" si="6"/>
        <v>0.0382500699127329</v>
      </c>
      <c r="O35" s="68"/>
    </row>
    <row r="36" spans="1:15" ht="12.75">
      <c r="A36" s="1"/>
      <c r="B36" s="77">
        <v>25</v>
      </c>
      <c r="C36" s="158" t="s">
        <v>228</v>
      </c>
      <c r="D36" s="60" t="s">
        <v>165</v>
      </c>
      <c r="E36" s="186">
        <v>72651</v>
      </c>
      <c r="F36" s="68">
        <f t="shared" si="0"/>
        <v>0.03715263752864364</v>
      </c>
      <c r="G36" s="78">
        <v>0</v>
      </c>
      <c r="H36" s="108">
        <f t="shared" si="1"/>
        <v>0</v>
      </c>
      <c r="I36" s="113">
        <f t="shared" si="2"/>
        <v>0</v>
      </c>
      <c r="J36" s="78">
        <v>0</v>
      </c>
      <c r="K36" s="123" t="e">
        <f t="shared" si="3"/>
        <v>#DIV/0!</v>
      </c>
      <c r="L36" s="245">
        <f t="shared" si="4"/>
        <v>0</v>
      </c>
      <c r="M36" s="123" t="e">
        <f t="shared" si="5"/>
        <v>#DIV/0!</v>
      </c>
      <c r="N36" s="273">
        <f t="shared" si="6"/>
        <v>0.03715263752864364</v>
      </c>
      <c r="O36" s="68"/>
    </row>
    <row r="37" spans="1:15" ht="12.75">
      <c r="A37" s="1"/>
      <c r="B37" s="77">
        <v>26</v>
      </c>
      <c r="C37" s="158" t="s">
        <v>229</v>
      </c>
      <c r="D37" s="60" t="s">
        <v>166</v>
      </c>
      <c r="E37" s="186">
        <v>64451</v>
      </c>
      <c r="F37" s="68">
        <f t="shared" si="0"/>
        <v>0.032959279863437684</v>
      </c>
      <c r="G37" s="78">
        <v>0</v>
      </c>
      <c r="H37" s="108">
        <f t="shared" si="1"/>
        <v>0</v>
      </c>
      <c r="I37" s="113">
        <f t="shared" si="2"/>
        <v>0</v>
      </c>
      <c r="J37" s="78">
        <v>0</v>
      </c>
      <c r="K37" s="123" t="e">
        <f t="shared" si="3"/>
        <v>#DIV/0!</v>
      </c>
      <c r="L37" s="245">
        <f t="shared" si="4"/>
        <v>0</v>
      </c>
      <c r="M37" s="123" t="e">
        <f t="shared" si="5"/>
        <v>#DIV/0!</v>
      </c>
      <c r="N37" s="273">
        <f t="shared" si="6"/>
        <v>0.032959279863437684</v>
      </c>
      <c r="O37" s="68"/>
    </row>
    <row r="38" spans="1:15" ht="12.75">
      <c r="A38" s="1"/>
      <c r="B38" s="77">
        <v>27</v>
      </c>
      <c r="C38" s="158" t="s">
        <v>230</v>
      </c>
      <c r="D38" s="60" t="s">
        <v>172</v>
      </c>
      <c r="E38" s="60">
        <v>27576</v>
      </c>
      <c r="F38" s="68">
        <f t="shared" si="0"/>
        <v>0.014101954997038953</v>
      </c>
      <c r="G38" s="78">
        <v>0</v>
      </c>
      <c r="H38" s="108">
        <f t="shared" si="1"/>
        <v>0</v>
      </c>
      <c r="I38" s="113">
        <f t="shared" si="2"/>
        <v>0</v>
      </c>
      <c r="J38" s="78">
        <v>0</v>
      </c>
      <c r="K38" s="123" t="e">
        <f t="shared" si="3"/>
        <v>#DIV/0!</v>
      </c>
      <c r="L38" s="245">
        <f t="shared" si="4"/>
        <v>0</v>
      </c>
      <c r="M38" s="123" t="e">
        <f t="shared" si="5"/>
        <v>#DIV/0!</v>
      </c>
      <c r="N38" s="273">
        <f t="shared" si="6"/>
        <v>0.014101954997038953</v>
      </c>
      <c r="O38" s="68"/>
    </row>
    <row r="39" spans="1:15" ht="12.75">
      <c r="A39" s="1"/>
      <c r="B39" s="77">
        <v>28</v>
      </c>
      <c r="C39" s="158" t="s">
        <v>280</v>
      </c>
      <c r="D39" s="60" t="s">
        <v>281</v>
      </c>
      <c r="E39" s="60">
        <v>22424</v>
      </c>
      <c r="F39" s="68">
        <f t="shared" si="0"/>
        <v>0.011467299059094918</v>
      </c>
      <c r="G39" s="78">
        <v>0</v>
      </c>
      <c r="H39" s="108">
        <f t="shared" si="1"/>
        <v>0</v>
      </c>
      <c r="I39" s="113">
        <f t="shared" si="2"/>
        <v>0</v>
      </c>
      <c r="J39" s="78">
        <v>0</v>
      </c>
      <c r="K39" s="123" t="e">
        <f t="shared" si="3"/>
        <v>#DIV/0!</v>
      </c>
      <c r="L39" s="245">
        <f t="shared" si="4"/>
        <v>0</v>
      </c>
      <c r="M39" s="123" t="e">
        <f t="shared" si="5"/>
        <v>#DIV/0!</v>
      </c>
      <c r="N39" s="273">
        <f t="shared" si="6"/>
        <v>0.011467299059094918</v>
      </c>
      <c r="O39" s="68"/>
    </row>
    <row r="40" spans="1:15" ht="12.75">
      <c r="A40" s="1"/>
      <c r="B40" s="77">
        <v>29</v>
      </c>
      <c r="C40" s="159" t="s">
        <v>231</v>
      </c>
      <c r="D40" s="61" t="s">
        <v>167</v>
      </c>
      <c r="E40" s="60">
        <v>17008</v>
      </c>
      <c r="F40" s="68">
        <f t="shared" si="0"/>
        <v>0.008697637459734498</v>
      </c>
      <c r="G40" s="78">
        <v>0</v>
      </c>
      <c r="H40" s="108">
        <f t="shared" si="1"/>
        <v>0</v>
      </c>
      <c r="I40" s="113">
        <f t="shared" si="2"/>
        <v>0</v>
      </c>
      <c r="J40" s="78">
        <v>0</v>
      </c>
      <c r="K40" s="123" t="e">
        <f t="shared" si="3"/>
        <v>#DIV/0!</v>
      </c>
      <c r="L40" s="245">
        <f t="shared" si="4"/>
        <v>0</v>
      </c>
      <c r="M40" s="123" t="e">
        <f t="shared" si="5"/>
        <v>#DIV/0!</v>
      </c>
      <c r="N40" s="273">
        <f t="shared" si="6"/>
        <v>0.008697637459734498</v>
      </c>
      <c r="O40" s="68"/>
    </row>
    <row r="41" spans="1:15" ht="12.75">
      <c r="A41" s="1"/>
      <c r="B41" s="77">
        <v>30</v>
      </c>
      <c r="C41" s="158" t="s">
        <v>233</v>
      </c>
      <c r="D41" s="60" t="s">
        <v>169</v>
      </c>
      <c r="E41" s="60">
        <v>14800</v>
      </c>
      <c r="F41" s="68">
        <f t="shared" si="0"/>
        <v>0.007568499200615626</v>
      </c>
      <c r="G41" s="78">
        <v>0</v>
      </c>
      <c r="H41" s="108">
        <f t="shared" si="1"/>
        <v>0</v>
      </c>
      <c r="I41" s="113">
        <f t="shared" si="2"/>
        <v>0</v>
      </c>
      <c r="J41" s="78">
        <v>0</v>
      </c>
      <c r="K41" s="123" t="e">
        <f t="shared" si="3"/>
        <v>#DIV/0!</v>
      </c>
      <c r="L41" s="245">
        <f t="shared" si="4"/>
        <v>0</v>
      </c>
      <c r="M41" s="123" t="e">
        <f t="shared" si="5"/>
        <v>#DIV/0!</v>
      </c>
      <c r="N41" s="273">
        <f t="shared" si="6"/>
        <v>0.007568499200615626</v>
      </c>
      <c r="O41" s="68"/>
    </row>
    <row r="42" spans="1:15" ht="12.75">
      <c r="A42" s="1"/>
      <c r="B42" s="77">
        <v>31</v>
      </c>
      <c r="C42" s="158" t="s">
        <v>232</v>
      </c>
      <c r="D42" s="60" t="s">
        <v>168</v>
      </c>
      <c r="E42" s="60">
        <v>12600</v>
      </c>
      <c r="F42" s="68">
        <f t="shared" si="0"/>
        <v>0.0064434520221457355</v>
      </c>
      <c r="G42" s="78">
        <v>0</v>
      </c>
      <c r="H42" s="108">
        <f t="shared" si="1"/>
        <v>0</v>
      </c>
      <c r="I42" s="113">
        <f t="shared" si="2"/>
        <v>0</v>
      </c>
      <c r="J42" s="78">
        <v>0</v>
      </c>
      <c r="K42" s="123" t="e">
        <f t="shared" si="3"/>
        <v>#DIV/0!</v>
      </c>
      <c r="L42" s="245">
        <f t="shared" si="4"/>
        <v>0</v>
      </c>
      <c r="M42" s="123" t="e">
        <f t="shared" si="5"/>
        <v>#DIV/0!</v>
      </c>
      <c r="N42" s="273">
        <f t="shared" si="6"/>
        <v>0.0064434520221457355</v>
      </c>
      <c r="O42" s="68"/>
    </row>
    <row r="43" spans="1:15" ht="12.75">
      <c r="A43" s="1"/>
      <c r="B43" s="77">
        <v>32</v>
      </c>
      <c r="C43" s="158" t="s">
        <v>234</v>
      </c>
      <c r="D43" s="60" t="s">
        <v>170</v>
      </c>
      <c r="E43" s="60">
        <v>11500</v>
      </c>
      <c r="F43" s="68">
        <f t="shared" si="0"/>
        <v>0.00588092843291079</v>
      </c>
      <c r="G43" s="78">
        <v>0</v>
      </c>
      <c r="H43" s="108">
        <f t="shared" si="1"/>
        <v>0</v>
      </c>
      <c r="I43" s="113">
        <f t="shared" si="2"/>
        <v>0</v>
      </c>
      <c r="J43" s="78">
        <v>0</v>
      </c>
      <c r="K43" s="123" t="e">
        <f t="shared" si="3"/>
        <v>#DIV/0!</v>
      </c>
      <c r="L43" s="245">
        <f t="shared" si="4"/>
        <v>0</v>
      </c>
      <c r="M43" s="123" t="e">
        <f t="shared" si="5"/>
        <v>#DIV/0!</v>
      </c>
      <c r="N43" s="273">
        <f t="shared" si="6"/>
        <v>0.00588092843291079</v>
      </c>
      <c r="O43" s="68"/>
    </row>
    <row r="44" spans="1:15" ht="12.75">
      <c r="A44" s="1"/>
      <c r="B44" s="77">
        <v>33</v>
      </c>
      <c r="C44" s="158" t="s">
        <v>235</v>
      </c>
      <c r="D44" s="60" t="s">
        <v>171</v>
      </c>
      <c r="E44" s="60">
        <v>7948</v>
      </c>
      <c r="F44" s="68">
        <f t="shared" si="0"/>
        <v>0.0040644886247630406</v>
      </c>
      <c r="G44" s="78">
        <v>0</v>
      </c>
      <c r="H44" s="108">
        <f t="shared" si="1"/>
        <v>0</v>
      </c>
      <c r="I44" s="113">
        <f t="shared" si="2"/>
        <v>0</v>
      </c>
      <c r="J44" s="78">
        <v>0</v>
      </c>
      <c r="K44" s="123" t="e">
        <f t="shared" si="3"/>
        <v>#DIV/0!</v>
      </c>
      <c r="L44" s="245">
        <f t="shared" si="4"/>
        <v>0</v>
      </c>
      <c r="M44" s="123" t="e">
        <f t="shared" si="5"/>
        <v>#DIV/0!</v>
      </c>
      <c r="N44" s="273">
        <f t="shared" si="6"/>
        <v>0.0040644886247630406</v>
      </c>
      <c r="O44" s="68"/>
    </row>
    <row r="45" spans="1:15" ht="12.75">
      <c r="A45" s="1"/>
      <c r="B45" s="77">
        <v>34</v>
      </c>
      <c r="C45" s="158" t="s">
        <v>236</v>
      </c>
      <c r="D45" s="60" t="s">
        <v>173</v>
      </c>
      <c r="E45" s="60">
        <v>7348</v>
      </c>
      <c r="F45" s="68">
        <f t="shared" si="0"/>
        <v>0.0037576575760894337</v>
      </c>
      <c r="G45" s="78">
        <v>0</v>
      </c>
      <c r="H45" s="108">
        <f t="shared" si="1"/>
        <v>0</v>
      </c>
      <c r="I45" s="113">
        <f t="shared" si="2"/>
        <v>0</v>
      </c>
      <c r="J45" s="78">
        <v>0</v>
      </c>
      <c r="K45" s="123" t="e">
        <f t="shared" si="3"/>
        <v>#DIV/0!</v>
      </c>
      <c r="L45" s="245">
        <f t="shared" si="4"/>
        <v>0</v>
      </c>
      <c r="M45" s="123" t="e">
        <f t="shared" si="5"/>
        <v>#DIV/0!</v>
      </c>
      <c r="N45" s="273">
        <f t="shared" si="6"/>
        <v>0.0037576575760894337</v>
      </c>
      <c r="O45" s="68"/>
    </row>
    <row r="46" spans="1:15" ht="12.75">
      <c r="A46" s="1"/>
      <c r="B46" s="77">
        <v>35</v>
      </c>
      <c r="C46" s="158" t="s">
        <v>237</v>
      </c>
      <c r="D46" s="60" t="s">
        <v>174</v>
      </c>
      <c r="E46" s="60">
        <v>5156</v>
      </c>
      <c r="F46" s="68">
        <f t="shared" si="0"/>
        <v>0.002636701478268525</v>
      </c>
      <c r="G46" s="78">
        <v>0</v>
      </c>
      <c r="H46" s="108">
        <f t="shared" si="1"/>
        <v>0</v>
      </c>
      <c r="I46" s="113">
        <f t="shared" si="2"/>
        <v>0</v>
      </c>
      <c r="J46" s="78">
        <v>0</v>
      </c>
      <c r="K46" s="123" t="e">
        <f t="shared" si="3"/>
        <v>#DIV/0!</v>
      </c>
      <c r="L46" s="245">
        <f t="shared" si="4"/>
        <v>0</v>
      </c>
      <c r="M46" s="123" t="e">
        <f t="shared" si="5"/>
        <v>#DIV/0!</v>
      </c>
      <c r="N46" s="273">
        <f t="shared" si="6"/>
        <v>0.002636701478268525</v>
      </c>
      <c r="O46" s="68"/>
    </row>
    <row r="47" spans="1:15" ht="12.75">
      <c r="A47" s="1"/>
      <c r="B47" s="77">
        <v>36</v>
      </c>
      <c r="C47" s="158" t="s">
        <v>238</v>
      </c>
      <c r="D47" s="60" t="s">
        <v>175</v>
      </c>
      <c r="E47" s="60">
        <v>5128</v>
      </c>
      <c r="F47" s="68">
        <f t="shared" si="0"/>
        <v>0.0026223826959970897</v>
      </c>
      <c r="G47" s="78">
        <v>0</v>
      </c>
      <c r="H47" s="108">
        <f t="shared" si="1"/>
        <v>0</v>
      </c>
      <c r="I47" s="113">
        <f t="shared" si="2"/>
        <v>0</v>
      </c>
      <c r="J47" s="78">
        <v>0</v>
      </c>
      <c r="K47" s="123" t="e">
        <f t="shared" si="3"/>
        <v>#DIV/0!</v>
      </c>
      <c r="L47" s="245">
        <f t="shared" si="4"/>
        <v>0</v>
      </c>
      <c r="M47" s="123" t="e">
        <f t="shared" si="5"/>
        <v>#DIV/0!</v>
      </c>
      <c r="N47" s="273">
        <f t="shared" si="6"/>
        <v>0.0026223826959970897</v>
      </c>
      <c r="O47" s="68"/>
    </row>
    <row r="48" spans="1:15" ht="12.75">
      <c r="A48" s="1"/>
      <c r="B48" s="77">
        <v>37</v>
      </c>
      <c r="C48" s="158" t="s">
        <v>240</v>
      </c>
      <c r="D48" s="60" t="s">
        <v>164</v>
      </c>
      <c r="E48" s="60">
        <v>4800</v>
      </c>
      <c r="F48" s="68">
        <f t="shared" si="0"/>
        <v>0.0024546483893888517</v>
      </c>
      <c r="G48" s="78">
        <v>0</v>
      </c>
      <c r="H48" s="108">
        <f t="shared" si="1"/>
        <v>0</v>
      </c>
      <c r="I48" s="113">
        <f t="shared" si="2"/>
        <v>0</v>
      </c>
      <c r="J48" s="78">
        <v>0</v>
      </c>
      <c r="K48" s="123" t="e">
        <f t="shared" si="3"/>
        <v>#DIV/0!</v>
      </c>
      <c r="L48" s="245">
        <f t="shared" si="4"/>
        <v>0</v>
      </c>
      <c r="M48" s="123" t="e">
        <f t="shared" si="5"/>
        <v>#DIV/0!</v>
      </c>
      <c r="N48" s="273">
        <f t="shared" si="6"/>
        <v>0.0024546483893888517</v>
      </c>
      <c r="O48" s="68"/>
    </row>
    <row r="49" spans="1:15" ht="12.75">
      <c r="A49" s="1"/>
      <c r="B49" s="77">
        <v>38</v>
      </c>
      <c r="C49" s="158" t="s">
        <v>239</v>
      </c>
      <c r="D49" s="60" t="s">
        <v>176</v>
      </c>
      <c r="E49" s="60">
        <v>4800</v>
      </c>
      <c r="F49" s="68">
        <f t="shared" si="0"/>
        <v>0.0024546483893888517</v>
      </c>
      <c r="G49" s="78">
        <v>0</v>
      </c>
      <c r="H49" s="108">
        <f t="shared" si="1"/>
        <v>0</v>
      </c>
      <c r="I49" s="113">
        <f t="shared" si="2"/>
        <v>0</v>
      </c>
      <c r="J49" s="78">
        <v>0</v>
      </c>
      <c r="K49" s="123" t="e">
        <f t="shared" si="3"/>
        <v>#DIV/0!</v>
      </c>
      <c r="L49" s="245">
        <f t="shared" si="4"/>
        <v>0</v>
      </c>
      <c r="M49" s="123" t="e">
        <f t="shared" si="5"/>
        <v>#DIV/0!</v>
      </c>
      <c r="N49" s="273">
        <f t="shared" si="6"/>
        <v>0.0024546483893888517</v>
      </c>
      <c r="O49" s="68"/>
    </row>
    <row r="50" spans="1:15" ht="12.75">
      <c r="A50" s="1"/>
      <c r="B50" s="77">
        <v>39</v>
      </c>
      <c r="C50" s="158" t="s">
        <v>241</v>
      </c>
      <c r="D50" s="60" t="s">
        <v>169</v>
      </c>
      <c r="E50" s="60">
        <v>4100</v>
      </c>
      <c r="F50" s="68">
        <f t="shared" si="0"/>
        <v>0.0020966788326029777</v>
      </c>
      <c r="G50" s="78">
        <v>0</v>
      </c>
      <c r="H50" s="108">
        <v>0</v>
      </c>
      <c r="I50" s="113">
        <v>0</v>
      </c>
      <c r="J50" s="78">
        <v>0</v>
      </c>
      <c r="K50" s="123" t="e">
        <f t="shared" si="3"/>
        <v>#DIV/0!</v>
      </c>
      <c r="L50" s="245">
        <v>0</v>
      </c>
      <c r="M50" s="123" t="e">
        <f t="shared" si="5"/>
        <v>#DIV/0!</v>
      </c>
      <c r="N50" s="273">
        <f t="shared" si="6"/>
        <v>0.0020966788326029777</v>
      </c>
      <c r="O50" s="68"/>
    </row>
    <row r="51" spans="1:15" ht="12.75">
      <c r="A51" s="1"/>
      <c r="B51" s="77">
        <v>40</v>
      </c>
      <c r="C51" s="158" t="s">
        <v>242</v>
      </c>
      <c r="D51" s="60" t="s">
        <v>177</v>
      </c>
      <c r="E51" s="60">
        <v>3560</v>
      </c>
      <c r="F51" s="68">
        <f t="shared" si="0"/>
        <v>0.0018205308887967316</v>
      </c>
      <c r="G51" s="78">
        <v>0</v>
      </c>
      <c r="H51" s="123">
        <f aca="true" t="shared" si="7" ref="H51:H56">G51/E51*100</f>
        <v>0</v>
      </c>
      <c r="I51" s="201">
        <f>G51/195547355*100</f>
        <v>0</v>
      </c>
      <c r="J51" s="78">
        <v>0</v>
      </c>
      <c r="K51" s="123" t="e">
        <f t="shared" si="3"/>
        <v>#DIV/0!</v>
      </c>
      <c r="L51" s="246">
        <f>J51/195547355*100</f>
        <v>0</v>
      </c>
      <c r="M51" s="123" t="e">
        <f t="shared" si="5"/>
        <v>#DIV/0!</v>
      </c>
      <c r="N51" s="273">
        <f t="shared" si="6"/>
        <v>0.0018205308887967316</v>
      </c>
      <c r="O51" s="68"/>
    </row>
    <row r="52" spans="1:15" ht="12.75">
      <c r="A52" s="1"/>
      <c r="B52" s="77">
        <v>41</v>
      </c>
      <c r="C52" s="158" t="s">
        <v>243</v>
      </c>
      <c r="D52" s="60" t="s">
        <v>154</v>
      </c>
      <c r="E52" s="60">
        <v>3267</v>
      </c>
      <c r="F52" s="68">
        <f t="shared" si="0"/>
        <v>0.0016706950600277872</v>
      </c>
      <c r="G52" s="78">
        <v>0</v>
      </c>
      <c r="H52" s="108">
        <f t="shared" si="7"/>
        <v>0</v>
      </c>
      <c r="I52" s="113">
        <f>G52/195547355*100</f>
        <v>0</v>
      </c>
      <c r="J52" s="78">
        <v>0</v>
      </c>
      <c r="K52" s="123" t="e">
        <f t="shared" si="3"/>
        <v>#DIV/0!</v>
      </c>
      <c r="L52" s="245">
        <f>J52/195547355*100</f>
        <v>0</v>
      </c>
      <c r="M52" s="123" t="e">
        <f t="shared" si="5"/>
        <v>#DIV/0!</v>
      </c>
      <c r="N52" s="273">
        <f t="shared" si="6"/>
        <v>0.0016706950600277872</v>
      </c>
      <c r="O52" s="68"/>
    </row>
    <row r="53" spans="1:15" ht="12.75">
      <c r="A53" s="1"/>
      <c r="B53" s="77">
        <v>42</v>
      </c>
      <c r="C53" s="159" t="s">
        <v>244</v>
      </c>
      <c r="D53" s="61" t="s">
        <v>178</v>
      </c>
      <c r="E53" s="60">
        <v>2256</v>
      </c>
      <c r="F53" s="68">
        <f t="shared" si="0"/>
        <v>0.0011536847430127603</v>
      </c>
      <c r="G53" s="78">
        <v>0</v>
      </c>
      <c r="H53" s="108">
        <f t="shared" si="7"/>
        <v>0</v>
      </c>
      <c r="I53" s="113">
        <f>G53/195547355*100</f>
        <v>0</v>
      </c>
      <c r="J53" s="78">
        <v>0</v>
      </c>
      <c r="K53" s="123" t="e">
        <f t="shared" si="3"/>
        <v>#DIV/0!</v>
      </c>
      <c r="L53" s="245">
        <f>J53/195547355*100</f>
        <v>0</v>
      </c>
      <c r="M53" s="123" t="e">
        <f t="shared" si="5"/>
        <v>#DIV/0!</v>
      </c>
      <c r="N53" s="273">
        <f t="shared" si="6"/>
        <v>0.0011536847430127603</v>
      </c>
      <c r="O53" s="68"/>
    </row>
    <row r="54" spans="1:15" ht="12.75">
      <c r="A54" s="1"/>
      <c r="B54" s="77">
        <v>43</v>
      </c>
      <c r="C54" s="158" t="s">
        <v>245</v>
      </c>
      <c r="D54" s="60" t="s">
        <v>179</v>
      </c>
      <c r="E54" s="60">
        <v>1704</v>
      </c>
      <c r="F54" s="68">
        <f t="shared" si="0"/>
        <v>0.0008714001782330424</v>
      </c>
      <c r="G54" s="78">
        <v>0</v>
      </c>
      <c r="H54" s="108">
        <f t="shared" si="7"/>
        <v>0</v>
      </c>
      <c r="I54" s="113">
        <f>G54/195547355*100</f>
        <v>0</v>
      </c>
      <c r="J54" s="78">
        <v>0</v>
      </c>
      <c r="K54" s="123" t="e">
        <f t="shared" si="3"/>
        <v>#DIV/0!</v>
      </c>
      <c r="L54" s="245">
        <f>J54/195547355*100</f>
        <v>0</v>
      </c>
      <c r="M54" s="123" t="e">
        <f t="shared" si="5"/>
        <v>#DIV/0!</v>
      </c>
      <c r="N54" s="273">
        <f t="shared" si="6"/>
        <v>0.0008714001782330424</v>
      </c>
      <c r="O54" s="68"/>
    </row>
    <row r="55" spans="1:15" ht="12.75">
      <c r="A55" s="1"/>
      <c r="B55" s="77">
        <v>44</v>
      </c>
      <c r="C55" s="191" t="s">
        <v>246</v>
      </c>
      <c r="D55" s="69" t="s">
        <v>180</v>
      </c>
      <c r="E55" s="69">
        <v>1472</v>
      </c>
      <c r="F55" s="70">
        <f t="shared" si="0"/>
        <v>0.0007527588394125811</v>
      </c>
      <c r="G55" s="126">
        <v>0</v>
      </c>
      <c r="H55" s="108">
        <f t="shared" si="7"/>
        <v>0</v>
      </c>
      <c r="I55" s="113">
        <f>G55/195547355*100</f>
        <v>0</v>
      </c>
      <c r="J55" s="126">
        <v>0</v>
      </c>
      <c r="K55" s="127" t="e">
        <f t="shared" si="3"/>
        <v>#DIV/0!</v>
      </c>
      <c r="L55" s="247">
        <f>J55/195547355*100</f>
        <v>0</v>
      </c>
      <c r="M55" s="127" t="e">
        <f t="shared" si="5"/>
        <v>#DIV/0!</v>
      </c>
      <c r="N55" s="273">
        <f t="shared" si="6"/>
        <v>0.0007527588394125811</v>
      </c>
      <c r="O55" s="68"/>
    </row>
    <row r="56" spans="1:15" ht="12.75">
      <c r="A56" s="1"/>
      <c r="B56" s="79"/>
      <c r="C56" s="79"/>
      <c r="D56" s="65" t="s">
        <v>127</v>
      </c>
      <c r="E56" s="142">
        <f>SUM(E12:E55)</f>
        <v>23669186</v>
      </c>
      <c r="F56" s="67">
        <f t="shared" si="0"/>
        <v>12.10406860271774</v>
      </c>
      <c r="G56" s="66">
        <f>SUM(G6:G55)</f>
        <v>0</v>
      </c>
      <c r="H56" s="110">
        <f t="shared" si="7"/>
        <v>0</v>
      </c>
      <c r="I56" s="109">
        <f aca="true" t="shared" si="8" ref="I56:N56">SUM(I12:I55)</f>
        <v>0</v>
      </c>
      <c r="J56" s="142">
        <f t="shared" si="8"/>
        <v>0</v>
      </c>
      <c r="K56" s="67" t="e">
        <f t="shared" si="8"/>
        <v>#DIV/0!</v>
      </c>
      <c r="L56" s="142">
        <f t="shared" si="8"/>
        <v>0</v>
      </c>
      <c r="M56" s="67" t="e">
        <f t="shared" si="8"/>
        <v>#DIV/0!</v>
      </c>
      <c r="N56" s="274">
        <f t="shared" si="8"/>
        <v>12.10406860271774</v>
      </c>
      <c r="O56" s="237"/>
    </row>
    <row r="57" spans="1:15" ht="12.75">
      <c r="A57" s="1"/>
      <c r="B57" s="10"/>
      <c r="C57" s="10"/>
      <c r="D57" s="10"/>
      <c r="E57" s="252"/>
      <c r="F57" s="253"/>
      <c r="G57" s="254"/>
      <c r="H57" s="113"/>
      <c r="I57" s="113"/>
      <c r="J57" s="252"/>
      <c r="K57" s="253"/>
      <c r="L57" s="252"/>
      <c r="M57" s="253"/>
      <c r="N57" s="241"/>
      <c r="O57" s="255"/>
    </row>
    <row r="58" spans="1:15" ht="12.75">
      <c r="A58" s="1"/>
      <c r="B58" s="10"/>
      <c r="C58" s="10"/>
      <c r="D58" s="10"/>
      <c r="E58" s="252"/>
      <c r="F58" s="253"/>
      <c r="G58" s="254"/>
      <c r="H58" s="113"/>
      <c r="I58" s="113"/>
      <c r="J58" s="252"/>
      <c r="K58" s="253"/>
      <c r="L58" s="252"/>
      <c r="M58" s="253"/>
      <c r="N58" s="241"/>
      <c r="O58" s="255"/>
    </row>
    <row r="59" spans="1:15" ht="12.75">
      <c r="A59" s="1"/>
      <c r="B59" s="10"/>
      <c r="C59" s="10"/>
      <c r="D59" s="10"/>
      <c r="E59" s="252"/>
      <c r="F59" s="253"/>
      <c r="G59" s="254"/>
      <c r="H59" s="113"/>
      <c r="I59" s="113"/>
      <c r="J59" s="252"/>
      <c r="K59" s="253"/>
      <c r="L59" s="252"/>
      <c r="M59" s="253"/>
      <c r="N59" s="241"/>
      <c r="O59" s="255"/>
    </row>
    <row r="60" spans="1:15" ht="12.75">
      <c r="A60" s="1"/>
      <c r="B60" s="10"/>
      <c r="C60" s="10"/>
      <c r="D60" s="10"/>
      <c r="E60" s="252"/>
      <c r="F60" s="253"/>
      <c r="G60" s="254"/>
      <c r="H60" s="113"/>
      <c r="I60" s="113"/>
      <c r="J60" s="252"/>
      <c r="K60" s="253"/>
      <c r="L60" s="252"/>
      <c r="M60" s="253"/>
      <c r="N60" s="241" t="s">
        <v>324</v>
      </c>
      <c r="O60" s="255"/>
    </row>
    <row r="61" spans="1:15" ht="12.75">
      <c r="A61" s="1"/>
      <c r="B61" s="10"/>
      <c r="C61" s="10"/>
      <c r="D61" s="10"/>
      <c r="E61" s="252"/>
      <c r="F61" s="253"/>
      <c r="G61" s="254"/>
      <c r="H61" s="113"/>
      <c r="I61" s="113"/>
      <c r="J61" s="252"/>
      <c r="K61" s="253"/>
      <c r="L61" s="252"/>
      <c r="M61" s="253"/>
      <c r="N61" s="241"/>
      <c r="O61" s="255"/>
    </row>
    <row r="62" spans="1:15" ht="12.75">
      <c r="A62" s="1"/>
      <c r="B62" s="10"/>
      <c r="C62" s="10"/>
      <c r="D62" s="10"/>
      <c r="F62" s="253"/>
      <c r="G62" s="254"/>
      <c r="H62" s="256" t="s">
        <v>325</v>
      </c>
      <c r="I62" s="113"/>
      <c r="J62" s="252"/>
      <c r="K62" s="253"/>
      <c r="L62" s="252"/>
      <c r="M62" s="253"/>
      <c r="N62" s="241"/>
      <c r="O62" s="255"/>
    </row>
    <row r="63" spans="1:15" ht="12.75">
      <c r="A63" s="1"/>
      <c r="B63" s="248"/>
      <c r="C63" s="248"/>
      <c r="D63" s="248"/>
      <c r="E63" s="249"/>
      <c r="F63" s="250"/>
      <c r="G63" s="251"/>
      <c r="H63" s="243"/>
      <c r="I63" s="243"/>
      <c r="J63" s="249"/>
      <c r="K63" s="250"/>
      <c r="L63" s="249"/>
      <c r="M63" s="250"/>
      <c r="N63" s="257"/>
      <c r="O63" s="258"/>
    </row>
    <row r="64" spans="2:15" ht="12.75">
      <c r="B64" s="304" t="s">
        <v>130</v>
      </c>
      <c r="C64" s="305"/>
      <c r="D64" s="305"/>
      <c r="E64" s="305"/>
      <c r="F64" s="305"/>
      <c r="G64" s="54"/>
      <c r="H64" s="243"/>
      <c r="I64" s="54"/>
      <c r="J64" s="54"/>
      <c r="K64" s="54"/>
      <c r="L64" s="54"/>
      <c r="M64" s="54"/>
      <c r="N64" s="54"/>
      <c r="O64" s="69"/>
    </row>
    <row r="65" spans="2:15" ht="12.75">
      <c r="B65" s="115">
        <v>1</v>
      </c>
      <c r="C65" s="160" t="s">
        <v>247</v>
      </c>
      <c r="D65" s="116" t="s">
        <v>117</v>
      </c>
      <c r="E65" s="117">
        <v>61055682</v>
      </c>
      <c r="F65" s="64">
        <f aca="true" t="shared" si="9" ref="F65:F75">E65/195547355*100</f>
        <v>31.222964892570392</v>
      </c>
      <c r="G65" s="118">
        <v>0</v>
      </c>
      <c r="H65" s="119">
        <f>G65/E65*100</f>
        <v>0</v>
      </c>
      <c r="I65" s="202">
        <f aca="true" t="shared" si="10" ref="I65:I77">G65/195547355*100</f>
        <v>0</v>
      </c>
      <c r="J65" s="78">
        <v>0</v>
      </c>
      <c r="K65" s="119" t="e">
        <f>J65/J$90*100</f>
        <v>#DIV/0!</v>
      </c>
      <c r="L65" s="78">
        <v>0</v>
      </c>
      <c r="M65" s="119" t="e">
        <f>L65/L$90*100</f>
        <v>#DIV/0!</v>
      </c>
      <c r="N65" s="275">
        <f aca="true" t="shared" si="11" ref="N65:N75">E65/195547355*100</f>
        <v>31.222964892570392</v>
      </c>
      <c r="O65" s="60"/>
    </row>
    <row r="66" spans="2:15" ht="12.75">
      <c r="B66" s="77"/>
      <c r="C66" s="160"/>
      <c r="D66" s="120"/>
      <c r="E66" s="121"/>
      <c r="F66" s="122"/>
      <c r="G66" s="259"/>
      <c r="H66" s="123"/>
      <c r="I66" s="201"/>
      <c r="J66" s="78"/>
      <c r="K66" s="123"/>
      <c r="L66" s="78"/>
      <c r="M66" s="123"/>
      <c r="N66" s="253"/>
      <c r="O66" s="60"/>
    </row>
    <row r="67" spans="2:15" ht="12.75">
      <c r="B67" s="77">
        <v>2</v>
      </c>
      <c r="C67" s="160" t="s">
        <v>248</v>
      </c>
      <c r="D67" s="120" t="s">
        <v>118</v>
      </c>
      <c r="E67" s="121">
        <v>826200</v>
      </c>
      <c r="F67" s="122">
        <f t="shared" si="9"/>
        <v>0.4225063540235561</v>
      </c>
      <c r="G67" s="78">
        <v>0</v>
      </c>
      <c r="H67" s="123">
        <f aca="true" t="shared" si="12" ref="H67:H77">G67/E67*100</f>
        <v>0</v>
      </c>
      <c r="I67" s="201">
        <f t="shared" si="10"/>
        <v>0</v>
      </c>
      <c r="J67" s="78">
        <v>0</v>
      </c>
      <c r="K67" s="123" t="e">
        <f>J67/J$90*100</f>
        <v>#DIV/0!</v>
      </c>
      <c r="L67" s="78">
        <v>0</v>
      </c>
      <c r="M67" s="123" t="e">
        <f>L67/L$90*100</f>
        <v>#DIV/0!</v>
      </c>
      <c r="N67" s="253">
        <f t="shared" si="11"/>
        <v>0.4225063540235561</v>
      </c>
      <c r="O67" s="60"/>
    </row>
    <row r="68" spans="2:15" ht="12.75">
      <c r="B68" s="77"/>
      <c r="C68" s="160"/>
      <c r="D68" s="120"/>
      <c r="E68" s="121"/>
      <c r="F68" s="122"/>
      <c r="G68" s="78"/>
      <c r="H68" s="123"/>
      <c r="I68" s="201"/>
      <c r="J68" s="78"/>
      <c r="K68" s="123"/>
      <c r="L68" s="78"/>
      <c r="M68" s="123"/>
      <c r="N68" s="253"/>
      <c r="O68" s="60"/>
    </row>
    <row r="69" spans="2:15" ht="12.75">
      <c r="B69" s="77">
        <v>3</v>
      </c>
      <c r="C69" s="160" t="s">
        <v>249</v>
      </c>
      <c r="D69" s="120" t="s">
        <v>136</v>
      </c>
      <c r="E69" s="121">
        <v>500000</v>
      </c>
      <c r="F69" s="122">
        <f t="shared" si="9"/>
        <v>0.25569254056133867</v>
      </c>
      <c r="G69" s="78">
        <v>0</v>
      </c>
      <c r="H69" s="123">
        <f t="shared" si="12"/>
        <v>0</v>
      </c>
      <c r="I69" s="201">
        <f t="shared" si="10"/>
        <v>0</v>
      </c>
      <c r="J69" s="78">
        <v>0</v>
      </c>
      <c r="K69" s="123" t="e">
        <f>J69/J$90*100</f>
        <v>#DIV/0!</v>
      </c>
      <c r="L69" s="78">
        <v>0</v>
      </c>
      <c r="M69" s="123" t="e">
        <f>L69/L$90*100</f>
        <v>#DIV/0!</v>
      </c>
      <c r="N69" s="253">
        <f t="shared" si="11"/>
        <v>0.25569254056133867</v>
      </c>
      <c r="O69" s="60"/>
    </row>
    <row r="70" spans="2:15" ht="12.75">
      <c r="B70" s="77"/>
      <c r="C70" s="160"/>
      <c r="D70" s="120"/>
      <c r="E70" s="121"/>
      <c r="F70" s="122"/>
      <c r="G70" s="78"/>
      <c r="H70" s="123"/>
      <c r="I70" s="201"/>
      <c r="J70" s="78"/>
      <c r="K70" s="123"/>
      <c r="L70" s="78"/>
      <c r="M70" s="123"/>
      <c r="N70" s="253"/>
      <c r="O70" s="60"/>
    </row>
    <row r="71" spans="2:15" ht="12.75">
      <c r="B71" s="77">
        <v>4</v>
      </c>
      <c r="C71" s="160" t="s">
        <v>250</v>
      </c>
      <c r="D71" s="120" t="s">
        <v>141</v>
      </c>
      <c r="E71" s="121">
        <v>214440</v>
      </c>
      <c r="F71" s="122">
        <f t="shared" si="9"/>
        <v>0.10966141679594696</v>
      </c>
      <c r="G71" s="78">
        <v>0</v>
      </c>
      <c r="H71" s="123">
        <f t="shared" si="12"/>
        <v>0</v>
      </c>
      <c r="I71" s="201">
        <f t="shared" si="10"/>
        <v>0</v>
      </c>
      <c r="J71" s="78">
        <v>0</v>
      </c>
      <c r="K71" s="123" t="e">
        <f>J71/J$90*100</f>
        <v>#DIV/0!</v>
      </c>
      <c r="L71" s="78">
        <v>0</v>
      </c>
      <c r="M71" s="123" t="e">
        <f>L71/L$90*100</f>
        <v>#DIV/0!</v>
      </c>
      <c r="N71" s="253">
        <f t="shared" si="11"/>
        <v>0.10966141679594696</v>
      </c>
      <c r="O71" s="60"/>
    </row>
    <row r="72" spans="2:15" ht="12.75">
      <c r="B72" s="77"/>
      <c r="C72" s="160"/>
      <c r="D72" s="120"/>
      <c r="E72" s="121"/>
      <c r="F72" s="122"/>
      <c r="G72" s="78"/>
      <c r="H72" s="123"/>
      <c r="I72" s="201"/>
      <c r="J72" s="78"/>
      <c r="K72" s="123"/>
      <c r="L72" s="78"/>
      <c r="M72" s="123"/>
      <c r="N72" s="253"/>
      <c r="O72" s="60"/>
    </row>
    <row r="73" spans="2:15" ht="12.75">
      <c r="B73" s="77">
        <v>5</v>
      </c>
      <c r="C73" s="160" t="s">
        <v>278</v>
      </c>
      <c r="D73" s="120" t="s">
        <v>122</v>
      </c>
      <c r="E73" s="121">
        <v>18144</v>
      </c>
      <c r="F73" s="122">
        <f t="shared" si="9"/>
        <v>0.00927857091188986</v>
      </c>
      <c r="G73" s="78">
        <v>0</v>
      </c>
      <c r="H73" s="123">
        <f t="shared" si="12"/>
        <v>0</v>
      </c>
      <c r="I73" s="201">
        <f t="shared" si="10"/>
        <v>0</v>
      </c>
      <c r="J73" s="78">
        <v>0</v>
      </c>
      <c r="K73" s="123" t="e">
        <f>J73/J$90*100</f>
        <v>#DIV/0!</v>
      </c>
      <c r="L73" s="78">
        <v>0</v>
      </c>
      <c r="M73" s="123" t="e">
        <f>L73/L$90*100</f>
        <v>#DIV/0!</v>
      </c>
      <c r="N73" s="253">
        <f t="shared" si="11"/>
        <v>0.00927857091188986</v>
      </c>
      <c r="O73" s="60"/>
    </row>
    <row r="74" spans="2:15" ht="12.75">
      <c r="B74" s="77"/>
      <c r="C74" s="160"/>
      <c r="D74" s="120"/>
      <c r="E74" s="121"/>
      <c r="F74" s="122"/>
      <c r="G74" s="78"/>
      <c r="H74" s="123"/>
      <c r="I74" s="201"/>
      <c r="J74" s="78"/>
      <c r="K74" s="123"/>
      <c r="L74" s="78"/>
      <c r="M74" s="123"/>
      <c r="N74" s="253"/>
      <c r="O74" s="60"/>
    </row>
    <row r="75" spans="2:15" ht="12.75">
      <c r="B75" s="65">
        <v>6</v>
      </c>
      <c r="C75" s="161" t="s">
        <v>279</v>
      </c>
      <c r="D75" s="124" t="s">
        <v>1</v>
      </c>
      <c r="E75" s="125">
        <v>5774</v>
      </c>
      <c r="F75" s="67">
        <f t="shared" si="9"/>
        <v>0.0029527374584023395</v>
      </c>
      <c r="G75" s="126">
        <v>0</v>
      </c>
      <c r="H75" s="127">
        <f t="shared" si="12"/>
        <v>0</v>
      </c>
      <c r="I75" s="203">
        <f t="shared" si="10"/>
        <v>0</v>
      </c>
      <c r="J75" s="126">
        <v>0</v>
      </c>
      <c r="K75" s="127" t="e">
        <f>J75/J$90*100</f>
        <v>#DIV/0!</v>
      </c>
      <c r="L75" s="126">
        <v>0</v>
      </c>
      <c r="M75" s="127" t="e">
        <f>L75/L$90*100</f>
        <v>#DIV/0!</v>
      </c>
      <c r="N75" s="276">
        <f t="shared" si="11"/>
        <v>0.0029527374584023395</v>
      </c>
      <c r="O75" s="60"/>
    </row>
    <row r="76" spans="2:15" ht="12.75">
      <c r="B76" s="79"/>
      <c r="C76" s="160"/>
      <c r="D76" s="260"/>
      <c r="E76" s="261"/>
      <c r="F76" s="67"/>
      <c r="G76" s="126"/>
      <c r="H76" s="127"/>
      <c r="I76" s="203"/>
      <c r="J76" s="69"/>
      <c r="K76" s="127"/>
      <c r="L76" s="69"/>
      <c r="M76" s="127"/>
      <c r="N76" s="253"/>
      <c r="O76" s="60"/>
    </row>
    <row r="77" spans="2:15" ht="12.75">
      <c r="B77" s="7"/>
      <c r="C77" s="156"/>
      <c r="D77" s="129" t="s">
        <v>132</v>
      </c>
      <c r="E77" s="141">
        <f>SUM(E65:E75)</f>
        <v>62620240</v>
      </c>
      <c r="F77" s="63">
        <f>E77/195547355*100</f>
        <v>32.02305651232153</v>
      </c>
      <c r="G77" s="106">
        <v>0</v>
      </c>
      <c r="H77" s="110">
        <f t="shared" si="12"/>
        <v>0</v>
      </c>
      <c r="I77" s="204">
        <f t="shared" si="10"/>
        <v>0</v>
      </c>
      <c r="J77" s="142">
        <f>SUM(J65:J75)</f>
        <v>0</v>
      </c>
      <c r="K77" s="67" t="e">
        <f>SUM(K65:K75)</f>
        <v>#DIV/0!</v>
      </c>
      <c r="L77" s="142">
        <f>SUM(L65:L75)</f>
        <v>0</v>
      </c>
      <c r="M77" s="67" t="e">
        <f>SUM(M65:M75)</f>
        <v>#DIV/0!</v>
      </c>
      <c r="N77" s="274">
        <f>SUM(N65:N75)</f>
        <v>32.023056512321524</v>
      </c>
      <c r="O77" s="104"/>
    </row>
    <row r="78" spans="2:15" ht="12.75">
      <c r="B78" s="80"/>
      <c r="C78" s="10"/>
      <c r="D78" s="10"/>
      <c r="E78" s="10"/>
      <c r="F78" s="12"/>
      <c r="G78" s="1"/>
      <c r="H78" s="113"/>
      <c r="I78" s="198"/>
      <c r="J78" s="198"/>
      <c r="K78" s="198"/>
      <c r="L78" s="198"/>
      <c r="M78" s="198"/>
      <c r="N78" s="1"/>
      <c r="O78" s="60"/>
    </row>
    <row r="79" spans="2:15" ht="12.75">
      <c r="B79" s="309" t="s">
        <v>124</v>
      </c>
      <c r="C79" s="310"/>
      <c r="D79" s="310"/>
      <c r="E79" s="310"/>
      <c r="F79" s="310"/>
      <c r="G79" s="103"/>
      <c r="H79" s="109"/>
      <c r="I79" s="103"/>
      <c r="J79" s="103"/>
      <c r="K79" s="103"/>
      <c r="L79" s="103"/>
      <c r="M79" s="103"/>
      <c r="N79" s="103"/>
      <c r="O79" s="104"/>
    </row>
    <row r="80" spans="2:15" ht="12.75">
      <c r="B80" s="239"/>
      <c r="C80" s="238"/>
      <c r="D80" s="240"/>
      <c r="E80" s="240"/>
      <c r="F80" s="240"/>
      <c r="G80" s="103"/>
      <c r="H80" s="109"/>
      <c r="I80" s="103"/>
      <c r="J80" s="103"/>
      <c r="K80" s="54"/>
      <c r="L80" s="103"/>
      <c r="M80" s="54"/>
      <c r="N80" s="103"/>
      <c r="O80" s="199"/>
    </row>
    <row r="81" spans="2:15" ht="12.75">
      <c r="B81" s="8">
        <v>1</v>
      </c>
      <c r="C81" s="265" t="s">
        <v>318</v>
      </c>
      <c r="D81" s="128" t="s">
        <v>119</v>
      </c>
      <c r="E81" s="62">
        <v>239387</v>
      </c>
      <c r="F81" s="63">
        <f>E81/195547355*100</f>
        <v>0.12241894041471438</v>
      </c>
      <c r="G81" s="106">
        <v>0</v>
      </c>
      <c r="H81" s="110">
        <f>G81/E81*100</f>
        <v>0</v>
      </c>
      <c r="I81" s="204">
        <f>G81/195547355*100</f>
        <v>0</v>
      </c>
      <c r="J81" s="106">
        <v>0</v>
      </c>
      <c r="K81" s="127" t="e">
        <f>J81/J$90*100</f>
        <v>#DIV/0!</v>
      </c>
      <c r="L81" s="106">
        <v>0</v>
      </c>
      <c r="M81" s="127" t="e">
        <f>L81/L$90*100</f>
        <v>#DIV/0!</v>
      </c>
      <c r="N81" s="277">
        <f>E81/195547355*100</f>
        <v>0.12241894041471438</v>
      </c>
      <c r="O81" s="199"/>
    </row>
    <row r="82" spans="2:15" ht="12.75">
      <c r="B82" s="8"/>
      <c r="C82" s="160"/>
      <c r="D82" s="128"/>
      <c r="E82" s="62"/>
      <c r="F82" s="63"/>
      <c r="G82" s="106"/>
      <c r="H82" s="110"/>
      <c r="I82" s="204"/>
      <c r="J82" s="69"/>
      <c r="K82" s="111"/>
      <c r="L82" s="69"/>
      <c r="M82" s="111"/>
      <c r="N82" s="250"/>
      <c r="O82" s="60"/>
    </row>
    <row r="83" spans="2:15" ht="12.75">
      <c r="B83" s="8"/>
      <c r="C83" s="8"/>
      <c r="D83" s="8" t="s">
        <v>128</v>
      </c>
      <c r="E83" s="140">
        <f>SUM(E81:E81)</f>
        <v>239387</v>
      </c>
      <c r="F83" s="63">
        <f>E83/195547355*100</f>
        <v>0.12241894041471438</v>
      </c>
      <c r="G83" s="106">
        <f>SUM(G81)</f>
        <v>0</v>
      </c>
      <c r="H83" s="110">
        <f>G83/E83*100</f>
        <v>0</v>
      </c>
      <c r="I83" s="204">
        <f>G83/195547355*100</f>
        <v>0</v>
      </c>
      <c r="J83" s="142">
        <f>SUM(J81:J81)</f>
        <v>0</v>
      </c>
      <c r="K83" s="142" t="e">
        <f>SUM(K81:K81)</f>
        <v>#DIV/0!</v>
      </c>
      <c r="L83" s="142">
        <f>SUM(L81:L81)</f>
        <v>0</v>
      </c>
      <c r="M83" s="142" t="e">
        <f>SUM(M81:M81)</f>
        <v>#DIV/0!</v>
      </c>
      <c r="N83" s="278">
        <f>SUM(N81:N81)</f>
        <v>0.12241894041471438</v>
      </c>
      <c r="O83" s="69"/>
    </row>
    <row r="84" spans="2:15" ht="12.75">
      <c r="B84" s="80"/>
      <c r="C84" s="10"/>
      <c r="D84" s="11"/>
      <c r="E84" s="10"/>
      <c r="F84" s="12"/>
      <c r="G84" s="1"/>
      <c r="H84" s="113"/>
      <c r="I84" s="103"/>
      <c r="J84" s="103"/>
      <c r="K84" s="103"/>
      <c r="L84" s="103"/>
      <c r="M84" s="103"/>
      <c r="N84" s="103"/>
      <c r="O84" s="104"/>
    </row>
    <row r="85" spans="2:15" ht="12.75">
      <c r="B85" s="309" t="s">
        <v>125</v>
      </c>
      <c r="C85" s="310"/>
      <c r="D85" s="310"/>
      <c r="E85" s="310"/>
      <c r="F85" s="310"/>
      <c r="G85" s="103"/>
      <c r="H85" s="109"/>
      <c r="I85" s="103"/>
      <c r="J85" s="103"/>
      <c r="K85" s="103"/>
      <c r="L85" s="103"/>
      <c r="M85" s="103"/>
      <c r="N85" s="103"/>
      <c r="O85" s="104"/>
    </row>
    <row r="86" spans="2:15" ht="12.75">
      <c r="B86" s="239"/>
      <c r="C86" s="240"/>
      <c r="D86" s="240"/>
      <c r="E86" s="240"/>
      <c r="F86" s="240"/>
      <c r="G86" s="103"/>
      <c r="H86" s="109"/>
      <c r="I86" s="103"/>
      <c r="J86" s="103"/>
      <c r="K86" s="103"/>
      <c r="L86" s="103"/>
      <c r="M86" s="103"/>
      <c r="N86" s="103"/>
      <c r="O86" s="104"/>
    </row>
    <row r="87" spans="2:15" ht="12.75">
      <c r="B87" s="77">
        <v>1</v>
      </c>
      <c r="C87" s="161" t="s">
        <v>251</v>
      </c>
      <c r="D87" s="124" t="s">
        <v>2</v>
      </c>
      <c r="E87" s="125">
        <f>3512654+980000</f>
        <v>4492654</v>
      </c>
      <c r="F87" s="67">
        <f>E87/195547355*100</f>
        <v>2.2974762302461214</v>
      </c>
      <c r="G87" s="126">
        <v>0</v>
      </c>
      <c r="H87" s="127">
        <f>G87/E87*100</f>
        <v>0</v>
      </c>
      <c r="I87" s="203">
        <f>G87/195547355*100</f>
        <v>0</v>
      </c>
      <c r="J87" s="126">
        <v>0</v>
      </c>
      <c r="K87" s="127" t="e">
        <f>J87/J$90*100</f>
        <v>#DIV/0!</v>
      </c>
      <c r="L87" s="126">
        <v>0</v>
      </c>
      <c r="M87" s="127" t="e">
        <f>L87/L$90*100</f>
        <v>#DIV/0!</v>
      </c>
      <c r="N87" s="250">
        <f>E87/195547355*100</f>
        <v>2.2974762302461214</v>
      </c>
      <c r="O87" s="60"/>
    </row>
    <row r="88" spans="2:15" ht="12.75">
      <c r="B88" s="65"/>
      <c r="C88" s="65"/>
      <c r="D88" s="65" t="s">
        <v>129</v>
      </c>
      <c r="E88" s="139">
        <f>SUM(E87:E87)</f>
        <v>4492654</v>
      </c>
      <c r="F88" s="67">
        <f>E88/195547355*100</f>
        <v>2.2974762302461214</v>
      </c>
      <c r="G88" s="126">
        <v>0</v>
      </c>
      <c r="H88" s="127">
        <f>G88/E88*100</f>
        <v>0</v>
      </c>
      <c r="I88" s="203">
        <f>G88/195547355*100</f>
        <v>0</v>
      </c>
      <c r="J88" s="106">
        <f>SUM(J87:J87)</f>
        <v>0</v>
      </c>
      <c r="K88" s="110" t="e">
        <f>SUM(K87:K87)</f>
        <v>#DIV/0!</v>
      </c>
      <c r="L88" s="106">
        <f>SUM(L87:L87)</f>
        <v>0</v>
      </c>
      <c r="M88" s="110" t="e">
        <f>SUM(M87:M87)</f>
        <v>#DIV/0!</v>
      </c>
      <c r="N88" s="204">
        <f>SUM(N87:N87)</f>
        <v>2.2974762302461214</v>
      </c>
      <c r="O88" s="104"/>
    </row>
    <row r="89" spans="2:15" ht="12.75">
      <c r="B89" s="80"/>
      <c r="C89" s="10"/>
      <c r="D89" s="10"/>
      <c r="E89" s="262"/>
      <c r="F89" s="67"/>
      <c r="G89" s="207"/>
      <c r="H89" s="127"/>
      <c r="I89" s="243"/>
      <c r="J89" s="106"/>
      <c r="K89" s="110"/>
      <c r="L89" s="106"/>
      <c r="M89" s="110"/>
      <c r="N89" s="204"/>
      <c r="O89" s="104"/>
    </row>
    <row r="90" spans="2:15" ht="12.75">
      <c r="B90" s="311" t="s">
        <v>126</v>
      </c>
      <c r="C90" s="312"/>
      <c r="D90" s="312"/>
      <c r="E90" s="114">
        <f>SUM(E56+E77+E83+E88)</f>
        <v>91021467</v>
      </c>
      <c r="F90" s="63">
        <f>E90/195547355*100</f>
        <v>46.54702028570011</v>
      </c>
      <c r="G90" s="114">
        <f>SUM(G56+G77+G83+G88)</f>
        <v>0</v>
      </c>
      <c r="H90" s="110">
        <f>G90/E90*100</f>
        <v>0</v>
      </c>
      <c r="I90" s="109">
        <f>G90/195547355*100</f>
        <v>0</v>
      </c>
      <c r="J90" s="106">
        <f>+J88+J83+J77+J56</f>
        <v>0</v>
      </c>
      <c r="K90" s="106" t="e">
        <f>+K88+K83+K77+K56</f>
        <v>#DIV/0!</v>
      </c>
      <c r="L90" s="106">
        <f>+L88+L83+L77+L56</f>
        <v>0</v>
      </c>
      <c r="M90" s="106" t="e">
        <f>+M88+M83+M77+M56</f>
        <v>#DIV/0!</v>
      </c>
      <c r="N90" s="204">
        <f>+N88+N83+N77+N56</f>
        <v>46.5470202857001</v>
      </c>
      <c r="O90" s="104"/>
    </row>
    <row r="91" spans="2:15" ht="12.75">
      <c r="B91" s="217"/>
      <c r="C91" s="15"/>
      <c r="D91" s="15"/>
      <c r="E91" s="263"/>
      <c r="F91" s="67"/>
      <c r="G91" s="264"/>
      <c r="H91" s="111"/>
      <c r="I91" s="243"/>
      <c r="J91" s="126"/>
      <c r="K91" s="126"/>
      <c r="L91" s="126"/>
      <c r="M91" s="126"/>
      <c r="N91" s="203"/>
      <c r="O91" s="69"/>
    </row>
    <row r="92" spans="2:15" ht="12.75">
      <c r="B92" s="301" t="s">
        <v>133</v>
      </c>
      <c r="C92" s="302"/>
      <c r="D92" s="303"/>
      <c r="E92" s="41"/>
      <c r="F92" s="14"/>
      <c r="G92" s="69"/>
      <c r="H92" s="111"/>
      <c r="I92" s="54"/>
      <c r="J92" s="126"/>
      <c r="K92" s="126"/>
      <c r="L92" s="126"/>
      <c r="M92" s="126"/>
      <c r="N92" s="207"/>
      <c r="O92" s="69"/>
    </row>
    <row r="93" spans="2:15" ht="12.75">
      <c r="B93" s="15"/>
      <c r="C93" s="15"/>
      <c r="D93" s="10"/>
      <c r="E93" s="15"/>
      <c r="F93" s="12"/>
      <c r="G93" s="1"/>
      <c r="H93" s="113"/>
      <c r="I93" s="1"/>
      <c r="J93" s="1"/>
      <c r="K93" s="1"/>
      <c r="L93" s="1"/>
      <c r="M93" s="1"/>
      <c r="N93" s="1"/>
      <c r="O93" s="1"/>
    </row>
    <row r="94" spans="2:7" ht="12.75">
      <c r="B94" s="11" t="s">
        <v>286</v>
      </c>
      <c r="C94" s="10"/>
      <c r="D94" s="15"/>
      <c r="E94" s="15"/>
      <c r="F94" s="12"/>
      <c r="G94" s="1"/>
    </row>
    <row r="95" spans="2:3" ht="12.75">
      <c r="B95" s="9" t="str">
        <f ca="1">CELL("filename")</f>
        <v>D:\Backup\boardmeet\JUNE13\[SH_Pattern_FAL___300613.xls]Sheet1</v>
      </c>
      <c r="C95" s="9"/>
    </row>
  </sheetData>
  <sheetProtection/>
  <mergeCells count="17">
    <mergeCell ref="N11:O11"/>
    <mergeCell ref="G6:I6"/>
    <mergeCell ref="B5:O5"/>
    <mergeCell ref="J6:K6"/>
    <mergeCell ref="L6:M6"/>
    <mergeCell ref="N6:O6"/>
    <mergeCell ref="N10:O10"/>
    <mergeCell ref="B2:O2"/>
    <mergeCell ref="B3:O3"/>
    <mergeCell ref="N7:O9"/>
    <mergeCell ref="B92:D92"/>
    <mergeCell ref="B64:F64"/>
    <mergeCell ref="B11:F11"/>
    <mergeCell ref="B79:F79"/>
    <mergeCell ref="B85:F85"/>
    <mergeCell ref="B90:D90"/>
    <mergeCell ref="E6:F6"/>
  </mergeCells>
  <printOptions horizontalCentered="1"/>
  <pageMargins left="0" right="0" top="0" bottom="0" header="0.5" footer="0.5"/>
  <pageSetup fitToHeight="2" horizontalDpi="600" verticalDpi="600" orientation="landscape" paperSize="9" scale="65" r:id="rId1"/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7.7109375" style="0" customWidth="1"/>
    <col min="3" max="3" width="42.140625" style="0" customWidth="1"/>
    <col min="4" max="4" width="14.00390625" style="0" customWidth="1"/>
    <col min="5" max="5" width="14.57421875" style="0" customWidth="1"/>
    <col min="6" max="6" width="11.7109375" style="0" customWidth="1"/>
    <col min="7" max="7" width="11.140625" style="0" customWidth="1"/>
    <col min="8" max="8" width="11.7109375" style="0" customWidth="1"/>
    <col min="9" max="9" width="12.28125" style="0" customWidth="1"/>
    <col min="10" max="10" width="30.28125" style="0" customWidth="1"/>
    <col min="11" max="11" width="3.8515625" style="0" customWidth="1"/>
  </cols>
  <sheetData>
    <row r="1" spans="1:4" ht="7.5" customHeight="1">
      <c r="A1" s="1"/>
      <c r="B1" s="1"/>
      <c r="C1" s="1"/>
      <c r="D1" s="1"/>
    </row>
    <row r="2" spans="1:11" ht="18">
      <c r="A2" s="1"/>
      <c r="B2" s="295" t="s">
        <v>135</v>
      </c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4.25" customHeight="1">
      <c r="A3" s="1"/>
      <c r="B3" s="296" t="s">
        <v>304</v>
      </c>
      <c r="C3" s="296"/>
      <c r="D3" s="296"/>
      <c r="E3" s="296"/>
      <c r="F3" s="296"/>
      <c r="G3" s="296"/>
      <c r="H3" s="296"/>
      <c r="I3" s="296"/>
      <c r="J3" s="296"/>
      <c r="K3" s="296"/>
    </row>
    <row r="4" spans="1:5" ht="12.75">
      <c r="A4" s="1"/>
      <c r="B4" s="210" t="s">
        <v>331</v>
      </c>
      <c r="C4" s="210"/>
      <c r="D4" s="210"/>
      <c r="E4" s="210"/>
    </row>
    <row r="5" spans="1:11" ht="61.5" customHeight="1">
      <c r="A5" s="1"/>
      <c r="B5" s="13" t="s">
        <v>200</v>
      </c>
      <c r="C5" s="13" t="s">
        <v>101</v>
      </c>
      <c r="D5" s="323" t="s">
        <v>305</v>
      </c>
      <c r="E5" s="323" t="s">
        <v>306</v>
      </c>
      <c r="F5" s="313" t="s">
        <v>288</v>
      </c>
      <c r="G5" s="314"/>
      <c r="H5" s="313" t="s">
        <v>291</v>
      </c>
      <c r="I5" s="314"/>
      <c r="J5" s="326" t="s">
        <v>302</v>
      </c>
      <c r="K5" s="327"/>
    </row>
    <row r="6" spans="1:11" ht="102" customHeight="1">
      <c r="A6" s="1"/>
      <c r="B6" s="101"/>
      <c r="C6" s="101"/>
      <c r="D6" s="324"/>
      <c r="E6" s="325"/>
      <c r="F6" s="208" t="s">
        <v>307</v>
      </c>
      <c r="G6" s="209" t="s">
        <v>308</v>
      </c>
      <c r="H6" s="208" t="s">
        <v>309</v>
      </c>
      <c r="I6" s="195" t="s">
        <v>310</v>
      </c>
      <c r="J6" s="1"/>
      <c r="K6" s="60"/>
    </row>
    <row r="7" spans="1:11" ht="14.25">
      <c r="A7" s="1"/>
      <c r="B7" s="22">
        <v>1</v>
      </c>
      <c r="C7" s="29" t="s">
        <v>326</v>
      </c>
      <c r="D7" s="266">
        <v>5573614</v>
      </c>
      <c r="E7" s="267">
        <f>D7/195547355%</f>
        <v>2.8502630475364907</v>
      </c>
      <c r="F7" s="105"/>
      <c r="G7" s="105"/>
      <c r="H7" s="105"/>
      <c r="I7" s="105"/>
      <c r="J7" s="205"/>
      <c r="K7" s="199"/>
    </row>
    <row r="8" spans="1:11" ht="12.75">
      <c r="A8" s="1"/>
      <c r="B8" s="77">
        <v>2</v>
      </c>
      <c r="C8" s="60"/>
      <c r="D8" s="60"/>
      <c r="E8" s="241"/>
      <c r="F8" s="78"/>
      <c r="G8" s="78"/>
      <c r="H8" s="78"/>
      <c r="I8" s="78"/>
      <c r="J8" s="206"/>
      <c r="K8" s="60"/>
    </row>
    <row r="9" spans="1:11" ht="12.75">
      <c r="A9" s="1"/>
      <c r="B9" s="77">
        <v>3</v>
      </c>
      <c r="C9" s="60"/>
      <c r="D9" s="60"/>
      <c r="E9" s="113"/>
      <c r="F9" s="78"/>
      <c r="G9" s="78"/>
      <c r="H9" s="78"/>
      <c r="I9" s="78"/>
      <c r="J9" s="206"/>
      <c r="K9" s="60"/>
    </row>
    <row r="10" spans="1:11" ht="12.75">
      <c r="A10" s="1"/>
      <c r="B10" s="77">
        <v>4</v>
      </c>
      <c r="C10" s="60"/>
      <c r="D10" s="60"/>
      <c r="E10" s="113"/>
      <c r="F10" s="78"/>
      <c r="G10" s="78"/>
      <c r="H10" s="78"/>
      <c r="I10" s="78"/>
      <c r="J10" s="206"/>
      <c r="K10" s="60"/>
    </row>
    <row r="11" spans="1:11" ht="12.75">
      <c r="A11" s="1"/>
      <c r="B11" s="77">
        <v>5</v>
      </c>
      <c r="C11" s="60"/>
      <c r="D11" s="60"/>
      <c r="E11" s="113"/>
      <c r="F11" s="78"/>
      <c r="G11" s="78"/>
      <c r="H11" s="78"/>
      <c r="I11" s="78"/>
      <c r="J11" s="206"/>
      <c r="K11" s="60"/>
    </row>
    <row r="12" spans="1:11" ht="12.75">
      <c r="A12" s="1"/>
      <c r="B12" s="8"/>
      <c r="C12" s="211" t="s">
        <v>49</v>
      </c>
      <c r="D12" s="104">
        <f>SUM(D7:D11)</f>
        <v>5573614</v>
      </c>
      <c r="E12" s="268">
        <f>SUM(E7:E11)</f>
        <v>2.8502630475364907</v>
      </c>
      <c r="F12" s="106"/>
      <c r="G12" s="106"/>
      <c r="H12" s="106"/>
      <c r="I12" s="106"/>
      <c r="J12" s="102"/>
      <c r="K12" s="104"/>
    </row>
    <row r="13" spans="1:12" ht="12.75">
      <c r="A13" s="1"/>
      <c r="B13" s="212"/>
      <c r="C13" s="198"/>
      <c r="D13" s="198"/>
      <c r="E13" s="200"/>
      <c r="F13" s="198"/>
      <c r="G13" s="198"/>
      <c r="H13" s="198"/>
      <c r="I13" s="198"/>
      <c r="J13" s="198"/>
      <c r="K13" s="198"/>
      <c r="L13" s="1"/>
    </row>
    <row r="14" spans="1:11" ht="18">
      <c r="A14" s="1"/>
      <c r="B14" s="295" t="s">
        <v>135</v>
      </c>
      <c r="C14" s="295"/>
      <c r="D14" s="295"/>
      <c r="E14" s="295"/>
      <c r="F14" s="295"/>
      <c r="G14" s="295"/>
      <c r="H14" s="295"/>
      <c r="I14" s="295"/>
      <c r="J14" s="295"/>
      <c r="K14" s="295"/>
    </row>
    <row r="15" spans="1:11" ht="12.75">
      <c r="A15" s="1"/>
      <c r="B15" s="296" t="s">
        <v>311</v>
      </c>
      <c r="C15" s="296"/>
      <c r="D15" s="296"/>
      <c r="E15" s="296"/>
      <c r="F15" s="296"/>
      <c r="G15" s="296"/>
      <c r="H15" s="296"/>
      <c r="I15" s="296"/>
      <c r="J15" s="296"/>
      <c r="K15" s="296"/>
    </row>
    <row r="16" spans="1:5" ht="12.75">
      <c r="A16" s="1"/>
      <c r="B16" s="210" t="s">
        <v>332</v>
      </c>
      <c r="C16" s="210"/>
      <c r="D16" s="210"/>
      <c r="E16" s="210"/>
    </row>
    <row r="17" spans="1:11" ht="71.25" customHeight="1">
      <c r="A17" s="1"/>
      <c r="B17" s="13" t="s">
        <v>200</v>
      </c>
      <c r="C17" s="13" t="s">
        <v>312</v>
      </c>
      <c r="D17" s="323" t="s">
        <v>313</v>
      </c>
      <c r="E17" s="323" t="s">
        <v>306</v>
      </c>
      <c r="F17" s="313" t="s">
        <v>288</v>
      </c>
      <c r="G17" s="314"/>
      <c r="H17" s="313" t="s">
        <v>291</v>
      </c>
      <c r="I17" s="314"/>
      <c r="J17" s="328" t="s">
        <v>302</v>
      </c>
      <c r="K17" s="329"/>
    </row>
    <row r="18" spans="1:11" ht="104.25" customHeight="1">
      <c r="A18" s="1"/>
      <c r="B18" s="101"/>
      <c r="C18" s="101"/>
      <c r="D18" s="324"/>
      <c r="E18" s="325"/>
      <c r="F18" s="208" t="s">
        <v>314</v>
      </c>
      <c r="G18" s="209" t="s">
        <v>308</v>
      </c>
      <c r="H18" s="208" t="s">
        <v>309</v>
      </c>
      <c r="I18" s="195" t="s">
        <v>310</v>
      </c>
      <c r="J18" s="213"/>
      <c r="K18" s="214"/>
    </row>
    <row r="19" spans="1:11" ht="12.75">
      <c r="A19" s="1"/>
      <c r="B19" s="77">
        <v>1</v>
      </c>
      <c r="C19" s="60"/>
      <c r="D19" s="60"/>
      <c r="E19" s="200"/>
      <c r="F19" s="105"/>
      <c r="G19" s="105"/>
      <c r="H19" s="105"/>
      <c r="I19" s="105"/>
      <c r="J19" s="205"/>
      <c r="K19" s="199"/>
    </row>
    <row r="20" spans="1:11" ht="12.75">
      <c r="A20" s="1"/>
      <c r="B20" s="77">
        <v>2</v>
      </c>
      <c r="C20" s="60"/>
      <c r="D20" s="60"/>
      <c r="E20" s="241" t="s">
        <v>320</v>
      </c>
      <c r="F20" s="78"/>
      <c r="G20" s="78"/>
      <c r="H20" s="78"/>
      <c r="I20" s="78"/>
      <c r="J20" s="206"/>
      <c r="K20" s="60"/>
    </row>
    <row r="21" spans="1:11" ht="12.75">
      <c r="A21" s="1"/>
      <c r="B21" s="77">
        <v>3</v>
      </c>
      <c r="C21" s="60"/>
      <c r="D21" s="60"/>
      <c r="E21" s="113"/>
      <c r="F21" s="78"/>
      <c r="G21" s="78"/>
      <c r="H21" s="78"/>
      <c r="I21" s="78"/>
      <c r="J21" s="206"/>
      <c r="K21" s="60"/>
    </row>
    <row r="22" spans="1:11" ht="12.75">
      <c r="A22" s="1"/>
      <c r="B22" s="77">
        <v>4</v>
      </c>
      <c r="C22" s="60"/>
      <c r="D22" s="60"/>
      <c r="E22" s="113"/>
      <c r="F22" s="78"/>
      <c r="G22" s="78"/>
      <c r="H22" s="78"/>
      <c r="I22" s="78"/>
      <c r="J22" s="206"/>
      <c r="K22" s="60"/>
    </row>
    <row r="23" spans="1:11" ht="12.75">
      <c r="A23" s="1"/>
      <c r="B23" s="77">
        <v>5</v>
      </c>
      <c r="C23" s="60"/>
      <c r="D23" s="60"/>
      <c r="E23" s="113"/>
      <c r="F23" s="78"/>
      <c r="G23" s="78"/>
      <c r="H23" s="78"/>
      <c r="I23" s="78"/>
      <c r="J23" s="206"/>
      <c r="K23" s="60"/>
    </row>
    <row r="24" spans="1:11" ht="12.75">
      <c r="A24" s="1"/>
      <c r="B24" s="8"/>
      <c r="C24" s="211" t="s">
        <v>49</v>
      </c>
      <c r="D24" s="104"/>
      <c r="E24" s="109"/>
      <c r="F24" s="106"/>
      <c r="G24" s="106"/>
      <c r="H24" s="106"/>
      <c r="I24" s="106"/>
      <c r="J24" s="102"/>
      <c r="K24" s="104"/>
    </row>
    <row r="27" spans="2:11" ht="12.75">
      <c r="B27" s="332" t="s">
        <v>315</v>
      </c>
      <c r="C27" s="332"/>
      <c r="D27" s="332"/>
      <c r="E27" s="332"/>
      <c r="F27" s="332"/>
      <c r="G27" s="332"/>
      <c r="H27" s="332"/>
      <c r="I27" s="332"/>
      <c r="J27" s="332"/>
      <c r="K27" s="332"/>
    </row>
    <row r="28" spans="2:5" ht="15">
      <c r="B28" s="2"/>
      <c r="C28" s="2"/>
      <c r="D28" s="2"/>
      <c r="E28" s="2"/>
    </row>
    <row r="29" spans="2:11" ht="14.25">
      <c r="B29" s="215" t="s">
        <v>99</v>
      </c>
      <c r="C29" s="215" t="s">
        <v>101</v>
      </c>
      <c r="D29" s="333" t="s">
        <v>103</v>
      </c>
      <c r="E29" s="334"/>
      <c r="F29" s="328" t="s">
        <v>328</v>
      </c>
      <c r="G29" s="339"/>
      <c r="H29" s="339"/>
      <c r="I29" s="329"/>
      <c r="J29" s="346" t="s">
        <v>327</v>
      </c>
      <c r="K29" s="347"/>
    </row>
    <row r="30" spans="2:11" ht="15.75">
      <c r="B30" s="216" t="s">
        <v>100</v>
      </c>
      <c r="C30" s="5"/>
      <c r="D30" s="335" t="s">
        <v>104</v>
      </c>
      <c r="E30" s="336"/>
      <c r="F30" s="340"/>
      <c r="G30" s="341"/>
      <c r="H30" s="341"/>
      <c r="I30" s="342"/>
      <c r="J30" s="348"/>
      <c r="K30" s="349"/>
    </row>
    <row r="31" spans="2:11" ht="14.25">
      <c r="B31" s="217"/>
      <c r="C31" s="217"/>
      <c r="D31" s="337" t="s">
        <v>12</v>
      </c>
      <c r="E31" s="338"/>
      <c r="F31" s="343"/>
      <c r="G31" s="344"/>
      <c r="H31" s="344"/>
      <c r="I31" s="345"/>
      <c r="J31" s="350"/>
      <c r="K31" s="351"/>
    </row>
    <row r="32" spans="2:11" ht="15">
      <c r="B32" s="218"/>
      <c r="C32" s="219"/>
      <c r="D32" s="6"/>
      <c r="E32" s="1"/>
      <c r="F32" s="220"/>
      <c r="G32" s="198"/>
      <c r="H32" s="198"/>
      <c r="I32" s="199"/>
      <c r="J32" s="102"/>
      <c r="K32" s="104"/>
    </row>
    <row r="33" spans="2:11" ht="15.75">
      <c r="B33" s="218"/>
      <c r="C33" s="219"/>
      <c r="D33" s="330" t="s">
        <v>321</v>
      </c>
      <c r="E33" s="331"/>
      <c r="F33" s="220"/>
      <c r="G33" s="198"/>
      <c r="H33" s="198"/>
      <c r="I33" s="199"/>
      <c r="J33" s="102"/>
      <c r="K33" s="104"/>
    </row>
    <row r="34" spans="2:11" ht="15">
      <c r="B34" s="218"/>
      <c r="C34" s="219"/>
      <c r="D34" s="221"/>
      <c r="E34" s="69"/>
      <c r="F34" s="220"/>
      <c r="G34" s="198"/>
      <c r="H34" s="198"/>
      <c r="I34" s="199"/>
      <c r="J34" s="102"/>
      <c r="K34" s="104"/>
    </row>
    <row r="35" spans="2:11" ht="15.75">
      <c r="B35" s="218"/>
      <c r="C35" s="222" t="s">
        <v>102</v>
      </c>
      <c r="D35" s="221"/>
      <c r="E35" s="69"/>
      <c r="F35" s="218"/>
      <c r="G35" s="223"/>
      <c r="H35" s="223"/>
      <c r="I35" s="224"/>
      <c r="J35" s="270"/>
      <c r="K35" s="104"/>
    </row>
    <row r="37" spans="2:11" ht="12.75">
      <c r="B37" s="332" t="s">
        <v>316</v>
      </c>
      <c r="C37" s="332"/>
      <c r="D37" s="332"/>
      <c r="E37" s="332"/>
      <c r="F37" s="332"/>
      <c r="G37" s="332"/>
      <c r="H37" s="332"/>
      <c r="I37" s="332"/>
      <c r="J37" s="332"/>
      <c r="K37" s="332"/>
    </row>
    <row r="38" spans="2:6" ht="15.75">
      <c r="B38" s="56"/>
      <c r="C38" s="56"/>
      <c r="D38" s="56"/>
      <c r="E38" s="56"/>
      <c r="F38" s="1"/>
    </row>
    <row r="39" spans="2:8" ht="15">
      <c r="B39" s="225" t="s">
        <v>99</v>
      </c>
      <c r="C39" s="225" t="s">
        <v>140</v>
      </c>
      <c r="D39" s="225" t="s">
        <v>7</v>
      </c>
      <c r="E39" s="225" t="s">
        <v>7</v>
      </c>
      <c r="F39" s="226" t="s">
        <v>113</v>
      </c>
      <c r="G39" s="227"/>
      <c r="H39" s="228"/>
    </row>
    <row r="40" spans="2:8" ht="15">
      <c r="B40" s="216" t="s">
        <v>100</v>
      </c>
      <c r="C40" s="216" t="s">
        <v>105</v>
      </c>
      <c r="D40" s="216" t="s">
        <v>108</v>
      </c>
      <c r="E40" s="216" t="s">
        <v>12</v>
      </c>
      <c r="F40" s="229" t="s">
        <v>112</v>
      </c>
      <c r="G40" s="230"/>
      <c r="H40" s="231"/>
    </row>
    <row r="41" spans="2:8" ht="15">
      <c r="B41" s="216"/>
      <c r="C41" s="216" t="s">
        <v>107</v>
      </c>
      <c r="D41" s="216" t="s">
        <v>109</v>
      </c>
      <c r="E41" s="216" t="s">
        <v>110</v>
      </c>
      <c r="F41" s="229" t="s">
        <v>114</v>
      </c>
      <c r="G41" s="230"/>
      <c r="H41" s="231"/>
    </row>
    <row r="42" spans="2:8" ht="15">
      <c r="B42" s="216"/>
      <c r="C42" s="216" t="s">
        <v>106</v>
      </c>
      <c r="D42" s="216"/>
      <c r="E42" s="216" t="s">
        <v>111</v>
      </c>
      <c r="F42" s="229" t="s">
        <v>115</v>
      </c>
      <c r="G42" s="230"/>
      <c r="H42" s="231"/>
    </row>
    <row r="43" spans="2:8" ht="15">
      <c r="B43" s="216"/>
      <c r="C43" s="216"/>
      <c r="D43" s="216"/>
      <c r="E43" s="216" t="s">
        <v>109</v>
      </c>
      <c r="F43" s="229" t="s">
        <v>116</v>
      </c>
      <c r="G43" s="230"/>
      <c r="H43" s="231"/>
    </row>
    <row r="44" spans="2:8" ht="15">
      <c r="B44" s="232"/>
      <c r="C44" s="232"/>
      <c r="D44" s="232"/>
      <c r="E44" s="232"/>
      <c r="F44" s="232"/>
      <c r="G44" s="233"/>
      <c r="H44" s="234"/>
    </row>
    <row r="45" spans="2:8" ht="15">
      <c r="B45" s="232"/>
      <c r="C45" s="232"/>
      <c r="D45" s="232"/>
      <c r="E45" s="242" t="s">
        <v>322</v>
      </c>
      <c r="F45" s="232"/>
      <c r="G45" s="233"/>
      <c r="H45" s="234"/>
    </row>
    <row r="46" spans="2:8" ht="15">
      <c r="B46" s="232"/>
      <c r="C46" s="232"/>
      <c r="D46" s="232"/>
      <c r="E46" s="235"/>
      <c r="F46" s="232"/>
      <c r="G46" s="233"/>
      <c r="H46" s="234"/>
    </row>
    <row r="47" spans="2:8" ht="15">
      <c r="B47" s="232"/>
      <c r="C47" s="236" t="s">
        <v>102</v>
      </c>
      <c r="D47" s="232"/>
      <c r="E47" s="235"/>
      <c r="F47" s="232"/>
      <c r="G47" s="233"/>
      <c r="H47" s="234"/>
    </row>
    <row r="48" ht="12.75">
      <c r="B48" s="9" t="str">
        <f ca="1">CELL("filename")</f>
        <v>D:\Backup\boardmeet\JUNE13\[SH_Pattern_FAL___300613.xls]Sheet1</v>
      </c>
    </row>
  </sheetData>
  <sheetProtection/>
  <mergeCells count="22">
    <mergeCell ref="D33:E33"/>
    <mergeCell ref="B37:K37"/>
    <mergeCell ref="B27:K27"/>
    <mergeCell ref="D29:E29"/>
    <mergeCell ref="D30:E30"/>
    <mergeCell ref="D31:E31"/>
    <mergeCell ref="F29:I31"/>
    <mergeCell ref="J29:K31"/>
    <mergeCell ref="B14:K14"/>
    <mergeCell ref="B15:K15"/>
    <mergeCell ref="D17:D18"/>
    <mergeCell ref="E17:E18"/>
    <mergeCell ref="F17:G17"/>
    <mergeCell ref="H17:I17"/>
    <mergeCell ref="J17:K17"/>
    <mergeCell ref="B2:K2"/>
    <mergeCell ref="B3:K3"/>
    <mergeCell ref="D5:D6"/>
    <mergeCell ref="E5:E6"/>
    <mergeCell ref="F5:G5"/>
    <mergeCell ref="H5:I5"/>
    <mergeCell ref="J5:K5"/>
  </mergeCells>
  <printOptions horizontalCentered="1" verticalCentered="1"/>
  <pageMargins left="0.25" right="0.25" top="0.5" bottom="0.5" header="0.5" footer="0.5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KKSYSTEMS</cp:lastModifiedBy>
  <cp:lastPrinted>2012-01-09T11:17:46Z</cp:lastPrinted>
  <dcterms:created xsi:type="dcterms:W3CDTF">2005-09-27T11:43:06Z</dcterms:created>
  <dcterms:modified xsi:type="dcterms:W3CDTF">2013-07-03T12:09:25Z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